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\Downloads\"/>
    </mc:Choice>
  </mc:AlternateContent>
  <xr:revisionPtr revIDLastSave="0" documentId="8_{F4D5F436-47CF-4208-A851-EED959AED88F}" xr6:coauthVersionLast="47" xr6:coauthVersionMax="47" xr10:uidLastSave="{00000000-0000-0000-0000-000000000000}"/>
  <bookViews>
    <workbookView xWindow="28680" yWindow="-120" windowWidth="29040" windowHeight="15720" tabRatio="820" firstSheet="7" activeTab="1" xr2:uid="{00000000-000D-0000-FFFF-FFFF00000000}"/>
  </bookViews>
  <sheets>
    <sheet name="Receipts" sheetId="1" r:id="rId1"/>
    <sheet name="Payments" sheetId="2" r:id="rId2"/>
    <sheet name="Bank Recc" sheetId="13" r:id="rId3"/>
    <sheet name="Year to Date" sheetId="10" r:id="rId4"/>
    <sheet name="Variences" sheetId="15" r:id="rId5"/>
    <sheet name="Annual Return" sheetId="16" r:id="rId6"/>
    <sheet name="Budget" sheetId="22" r:id="rId7"/>
    <sheet name="Asset Register" sheetId="19" r:id="rId8"/>
  </sheets>
  <definedNames>
    <definedName name="_xlnm._FilterDatabase" localSheetId="0" hidden="1">Receipts!#REF!</definedName>
    <definedName name="_xlnm.Print_Area" localSheetId="7">'Asset Register'!$A$1:$F$18</definedName>
    <definedName name="_xlnm.Print_Area" localSheetId="2">'Bank Recc'!$A$1:$D$37</definedName>
    <definedName name="_xlnm.Print_Area" localSheetId="6">Budget!$A$1:$N$65</definedName>
    <definedName name="_xlnm.Print_Area" localSheetId="1">Payments!$A$1:$AH$57</definedName>
    <definedName name="_xlnm.Print_Area" localSheetId="0">Receipts!$A$1:$T$24</definedName>
    <definedName name="_xlnm.Print_Area" localSheetId="3">'Year to Date'!$A$1:$D$68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6" l="1"/>
  <c r="G49" i="2"/>
  <c r="G48" i="2"/>
  <c r="G47" i="2"/>
  <c r="G46" i="2"/>
  <c r="G45" i="2"/>
  <c r="B53" i="10"/>
  <c r="B54" i="10"/>
  <c r="S11" i="1" l="1"/>
  <c r="T11" i="1" s="1"/>
  <c r="H11" i="1"/>
  <c r="AG32" i="2"/>
  <c r="G32" i="2"/>
  <c r="T12" i="1"/>
  <c r="S12" i="1"/>
  <c r="H12" i="1"/>
  <c r="S7" i="1"/>
  <c r="T7" i="1" s="1"/>
  <c r="H7" i="1"/>
  <c r="A10" i="10"/>
  <c r="O20" i="1"/>
  <c r="O22" i="1" s="1"/>
  <c r="L33" i="22"/>
  <c r="M33" i="22"/>
  <c r="L32" i="22"/>
  <c r="M32" i="22"/>
  <c r="L49" i="22"/>
  <c r="M49" i="22"/>
  <c r="L48" i="22"/>
  <c r="M48" i="22"/>
  <c r="L47" i="22"/>
  <c r="M47" i="22"/>
  <c r="L46" i="22"/>
  <c r="M46" i="22"/>
  <c r="L28" i="22"/>
  <c r="M28" i="22"/>
  <c r="A35" i="10"/>
  <c r="AA53" i="2"/>
  <c r="AA55" i="2" s="1"/>
  <c r="A34" i="10"/>
  <c r="Z53" i="2"/>
  <c r="B34" i="10" s="1"/>
  <c r="L27" i="22"/>
  <c r="M27" i="22"/>
  <c r="A33" i="10"/>
  <c r="Y53" i="2"/>
  <c r="B33" i="10" s="1"/>
  <c r="L26" i="22"/>
  <c r="M26" i="22"/>
  <c r="A30" i="10"/>
  <c r="V53" i="2"/>
  <c r="B30" i="10" s="1"/>
  <c r="L23" i="22"/>
  <c r="M23" i="22"/>
  <c r="L43" i="22"/>
  <c r="M43" i="22"/>
  <c r="A8" i="10"/>
  <c r="M20" i="1"/>
  <c r="B8" i="10" s="1"/>
  <c r="A38" i="10"/>
  <c r="AD53" i="2"/>
  <c r="AD55" i="2" s="1"/>
  <c r="B38" i="10" s="1"/>
  <c r="A24" i="10"/>
  <c r="P53" i="2"/>
  <c r="P55" i="2" s="1"/>
  <c r="B24" i="10" s="1"/>
  <c r="D56" i="10"/>
  <c r="D12" i="13"/>
  <c r="AH32" i="2" l="1"/>
  <c r="B10" i="10"/>
  <c r="B35" i="10"/>
  <c r="M22" i="1"/>
  <c r="Z55" i="2"/>
  <c r="Y55" i="2"/>
  <c r="V55" i="2"/>
  <c r="M17" i="22"/>
  <c r="L17" i="22"/>
  <c r="M16" i="22"/>
  <c r="L16" i="22"/>
  <c r="G51" i="22" l="1"/>
  <c r="G53" i="22" s="1"/>
  <c r="G36" i="22"/>
  <c r="G9" i="22"/>
  <c r="D51" i="22"/>
  <c r="D53" i="22" s="1"/>
  <c r="D36" i="22"/>
  <c r="D9" i="22"/>
  <c r="Q53" i="2"/>
  <c r="Q55" i="2" s="1"/>
  <c r="B25" i="10" s="1"/>
  <c r="A25" i="10"/>
  <c r="S14" i="1"/>
  <c r="H14" i="1"/>
  <c r="AG26" i="2"/>
  <c r="G26" i="2"/>
  <c r="AG25" i="2"/>
  <c r="G25" i="2"/>
  <c r="AG24" i="2"/>
  <c r="G24" i="2"/>
  <c r="F20" i="1"/>
  <c r="T14" i="1" l="1"/>
  <c r="G39" i="22"/>
  <c r="G64" i="22" s="1"/>
  <c r="D39" i="22"/>
  <c r="AH26" i="2"/>
  <c r="AH24" i="2"/>
  <c r="AH25" i="2"/>
  <c r="A54" i="10"/>
  <c r="A53" i="10"/>
  <c r="E18" i="19"/>
  <c r="D18" i="19"/>
  <c r="A11" i="10"/>
  <c r="P20" i="1"/>
  <c r="P22" i="1" s="1"/>
  <c r="B11" i="10" s="1"/>
  <c r="C11" i="15"/>
  <c r="D43" i="10"/>
  <c r="D49" i="10" s="1"/>
  <c r="C43" i="10"/>
  <c r="K51" i="22"/>
  <c r="K53" i="22" s="1"/>
  <c r="H51" i="22"/>
  <c r="H53" i="22" s="1"/>
  <c r="H57" i="22" s="1"/>
  <c r="E51" i="22"/>
  <c r="E53" i="22" s="1"/>
  <c r="E57" i="22" s="1"/>
  <c r="M25" i="22"/>
  <c r="L29" i="22"/>
  <c r="M29" i="22"/>
  <c r="L21" i="22"/>
  <c r="M44" i="22"/>
  <c r="L44" i="22"/>
  <c r="M22" i="22"/>
  <c r="L22" i="22"/>
  <c r="M45" i="22"/>
  <c r="M31" i="22"/>
  <c r="M21" i="22"/>
  <c r="L30" i="22"/>
  <c r="M30" i="22"/>
  <c r="P30" i="22"/>
  <c r="Q30" i="22"/>
  <c r="L15" i="22"/>
  <c r="L18" i="22"/>
  <c r="L35" i="22"/>
  <c r="L34" i="22"/>
  <c r="L19" i="22"/>
  <c r="L25" i="22"/>
  <c r="L31" i="22"/>
  <c r="L7" i="22"/>
  <c r="L45" i="22"/>
  <c r="L8" i="22"/>
  <c r="H36" i="22"/>
  <c r="O51" i="22"/>
  <c r="O53" i="22" s="1"/>
  <c r="Q50" i="22"/>
  <c r="P50" i="22"/>
  <c r="M50" i="22"/>
  <c r="L50" i="22"/>
  <c r="Q42" i="22"/>
  <c r="P42" i="22"/>
  <c r="M42" i="22"/>
  <c r="L42" i="22"/>
  <c r="O36" i="22"/>
  <c r="K36" i="22"/>
  <c r="E36" i="22"/>
  <c r="Q35" i="22"/>
  <c r="P35" i="22"/>
  <c r="M35" i="22"/>
  <c r="Q34" i="22"/>
  <c r="P34" i="22"/>
  <c r="M34" i="22"/>
  <c r="Q24" i="22"/>
  <c r="P24" i="22"/>
  <c r="M24" i="22"/>
  <c r="L24" i="22"/>
  <c r="Q20" i="22"/>
  <c r="P20" i="22"/>
  <c r="M20" i="22"/>
  <c r="L20" i="22"/>
  <c r="Q19" i="22"/>
  <c r="P19" i="22"/>
  <c r="M19" i="22"/>
  <c r="Q18" i="22"/>
  <c r="P18" i="22"/>
  <c r="M18" i="22"/>
  <c r="Q15" i="22"/>
  <c r="P15" i="22"/>
  <c r="M15" i="22"/>
  <c r="Q14" i="22"/>
  <c r="P14" i="22"/>
  <c r="M14" i="22"/>
  <c r="L14" i="22"/>
  <c r="Q13" i="22"/>
  <c r="P13" i="22"/>
  <c r="M13" i="22"/>
  <c r="L13" i="22"/>
  <c r="O9" i="22"/>
  <c r="K9" i="22"/>
  <c r="H9" i="22"/>
  <c r="E9" i="22"/>
  <c r="Q8" i="22"/>
  <c r="P8" i="22"/>
  <c r="M8" i="22"/>
  <c r="Q7" i="22"/>
  <c r="P7" i="22"/>
  <c r="M7" i="22"/>
  <c r="AG17" i="2"/>
  <c r="G17" i="2"/>
  <c r="AG16" i="2"/>
  <c r="G16" i="2"/>
  <c r="AG14" i="2"/>
  <c r="G14" i="2"/>
  <c r="AG13" i="2"/>
  <c r="G13" i="2"/>
  <c r="AG12" i="2"/>
  <c r="G12" i="2"/>
  <c r="AG11" i="2"/>
  <c r="G11" i="2"/>
  <c r="AG9" i="2"/>
  <c r="G9" i="2"/>
  <c r="D66" i="10"/>
  <c r="C66" i="10"/>
  <c r="B66" i="10"/>
  <c r="A37" i="10"/>
  <c r="AC53" i="2"/>
  <c r="AC55" i="2" s="1"/>
  <c r="B37" i="10" s="1"/>
  <c r="AG10" i="2"/>
  <c r="AG6" i="2"/>
  <c r="AG7" i="2"/>
  <c r="AG18" i="2"/>
  <c r="AG19" i="2"/>
  <c r="AG20" i="2"/>
  <c r="AG15" i="2"/>
  <c r="AG21" i="2"/>
  <c r="AG22" i="2"/>
  <c r="AG23" i="2"/>
  <c r="AG27" i="2"/>
  <c r="AG28" i="2"/>
  <c r="AG29" i="2"/>
  <c r="AG30" i="2"/>
  <c r="AG31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50" i="2"/>
  <c r="AG51" i="2"/>
  <c r="AG8" i="2"/>
  <c r="A9" i="10"/>
  <c r="F22" i="1"/>
  <c r="D31" i="13" s="1"/>
  <c r="S18" i="1"/>
  <c r="H18" i="1"/>
  <c r="N20" i="1"/>
  <c r="N22" i="1" s="1"/>
  <c r="B9" i="10" s="1"/>
  <c r="S8" i="1"/>
  <c r="S13" i="1"/>
  <c r="H13" i="1"/>
  <c r="H8" i="1"/>
  <c r="G44" i="2"/>
  <c r="G43" i="2"/>
  <c r="G37" i="2"/>
  <c r="G36" i="2"/>
  <c r="G29" i="2"/>
  <c r="G28" i="2"/>
  <c r="G22" i="2"/>
  <c r="G21" i="2"/>
  <c r="K53" i="2"/>
  <c r="K55" i="2" s="1"/>
  <c r="B19" i="10" s="1"/>
  <c r="L53" i="2"/>
  <c r="L55" i="2" s="1"/>
  <c r="B20" i="10" s="1"/>
  <c r="M53" i="2"/>
  <c r="M55" i="2" s="1"/>
  <c r="B21" i="10" s="1"/>
  <c r="N53" i="2"/>
  <c r="N55" i="2" s="1"/>
  <c r="B22" i="10" s="1"/>
  <c r="O53" i="2"/>
  <c r="O55" i="2" s="1"/>
  <c r="B23" i="10" s="1"/>
  <c r="R53" i="2"/>
  <c r="R55" i="2" s="1"/>
  <c r="B26" i="10" s="1"/>
  <c r="S53" i="2"/>
  <c r="S55" i="2" s="1"/>
  <c r="B27" i="10" s="1"/>
  <c r="T53" i="2"/>
  <c r="T55" i="2" s="1"/>
  <c r="B28" i="10" s="1"/>
  <c r="U53" i="2"/>
  <c r="U55" i="2" s="1"/>
  <c r="B29" i="10" s="1"/>
  <c r="W53" i="2"/>
  <c r="W55" i="2" s="1"/>
  <c r="B31" i="10" s="1"/>
  <c r="X53" i="2"/>
  <c r="X55" i="2" s="1"/>
  <c r="B32" i="10" s="1"/>
  <c r="AB53" i="2"/>
  <c r="AB55" i="2" s="1"/>
  <c r="B36" i="10" s="1"/>
  <c r="AE53" i="2"/>
  <c r="AE55" i="2" s="1"/>
  <c r="B39" i="10" s="1"/>
  <c r="AF53" i="2"/>
  <c r="AF55" i="2" s="1"/>
  <c r="B40" i="10" s="1"/>
  <c r="J53" i="2"/>
  <c r="F53" i="2"/>
  <c r="F55" i="2" s="1"/>
  <c r="E53" i="2"/>
  <c r="E55" i="2" s="1"/>
  <c r="D32" i="13" s="1"/>
  <c r="G10" i="2"/>
  <c r="G8" i="2"/>
  <c r="A29" i="10"/>
  <c r="B45" i="10"/>
  <c r="G40" i="2"/>
  <c r="G39" i="2"/>
  <c r="G27" i="2"/>
  <c r="G20" i="2"/>
  <c r="G19" i="2"/>
  <c r="G7" i="2"/>
  <c r="S17" i="1"/>
  <c r="S16" i="1"/>
  <c r="S9" i="1"/>
  <c r="S19" i="1"/>
  <c r="H17" i="1"/>
  <c r="H16" i="1"/>
  <c r="H9" i="1"/>
  <c r="H19" i="1"/>
  <c r="A32" i="10"/>
  <c r="A36" i="10"/>
  <c r="G38" i="2"/>
  <c r="G41" i="2"/>
  <c r="G42" i="2"/>
  <c r="G50" i="2"/>
  <c r="G51" i="2"/>
  <c r="S15" i="1"/>
  <c r="H15" i="1"/>
  <c r="G34" i="2"/>
  <c r="G33" i="2"/>
  <c r="G31" i="2"/>
  <c r="G30" i="2"/>
  <c r="G23" i="2"/>
  <c r="G15" i="2"/>
  <c r="S6" i="1"/>
  <c r="A27" i="10"/>
  <c r="D23" i="13"/>
  <c r="B55" i="10" s="1"/>
  <c r="B56" i="10" s="1"/>
  <c r="B68" i="10" s="1"/>
  <c r="L20" i="1"/>
  <c r="L22" i="1" s="1"/>
  <c r="B7" i="10" s="1"/>
  <c r="Q20" i="1"/>
  <c r="Q22" i="1" s="1"/>
  <c r="B12" i="10" s="1"/>
  <c r="R20" i="1"/>
  <c r="R22" i="1" s="1"/>
  <c r="B13" i="10" s="1"/>
  <c r="K20" i="1"/>
  <c r="G20" i="1"/>
  <c r="G22" i="1" s="1"/>
  <c r="H6" i="1"/>
  <c r="A23" i="10"/>
  <c r="A22" i="10"/>
  <c r="A26" i="10"/>
  <c r="C11" i="16"/>
  <c r="B10" i="15" s="1"/>
  <c r="B5" i="15"/>
  <c r="B6" i="15"/>
  <c r="B7" i="15"/>
  <c r="B9" i="15"/>
  <c r="B11" i="15"/>
  <c r="B12" i="15"/>
  <c r="C12" i="15"/>
  <c r="D12" i="15"/>
  <c r="A6" i="10"/>
  <c r="A7" i="10"/>
  <c r="A12" i="10"/>
  <c r="C15" i="10"/>
  <c r="D15" i="10"/>
  <c r="D48" i="10" s="1"/>
  <c r="A18" i="10"/>
  <c r="A19" i="10"/>
  <c r="A20" i="10"/>
  <c r="A21" i="10"/>
  <c r="A28" i="10"/>
  <c r="A31" i="10"/>
  <c r="A39" i="10"/>
  <c r="A40" i="10"/>
  <c r="G6" i="2"/>
  <c r="G18" i="2"/>
  <c r="G35" i="2"/>
  <c r="H10" i="1"/>
  <c r="S10" i="1"/>
  <c r="E12" i="15"/>
  <c r="E8" i="15"/>
  <c r="D5" i="16" l="1"/>
  <c r="K39" i="22"/>
  <c r="D55" i="22"/>
  <c r="AH43" i="2"/>
  <c r="T19" i="1"/>
  <c r="T15" i="1"/>
  <c r="G57" i="22"/>
  <c r="G59" i="22" s="1"/>
  <c r="T17" i="1"/>
  <c r="AH39" i="2"/>
  <c r="AH36" i="2"/>
  <c r="AH27" i="2"/>
  <c r="AH44" i="2"/>
  <c r="Q9" i="22"/>
  <c r="P9" i="22"/>
  <c r="I51" i="22"/>
  <c r="I53" i="22" s="1"/>
  <c r="I57" i="22" s="1"/>
  <c r="H39" i="22"/>
  <c r="O39" i="22"/>
  <c r="O55" i="22" s="1"/>
  <c r="O64" i="22" s="1"/>
  <c r="P36" i="22"/>
  <c r="M9" i="22"/>
  <c r="Q36" i="22"/>
  <c r="I9" i="22"/>
  <c r="L9" i="22" s="1"/>
  <c r="I36" i="22"/>
  <c r="L36" i="22" s="1"/>
  <c r="Q51" i="22"/>
  <c r="M51" i="22"/>
  <c r="M36" i="22"/>
  <c r="P51" i="22"/>
  <c r="E39" i="22"/>
  <c r="E59" i="22" s="1"/>
  <c r="AH30" i="2"/>
  <c r="AH31" i="2"/>
  <c r="T8" i="1"/>
  <c r="T6" i="1"/>
  <c r="T9" i="1"/>
  <c r="D50" i="10"/>
  <c r="AH6" i="2"/>
  <c r="AH37" i="2"/>
  <c r="AH35" i="2"/>
  <c r="AH23" i="2"/>
  <c r="AH22" i="2"/>
  <c r="AH28" i="2"/>
  <c r="AH51" i="2"/>
  <c r="AH38" i="2"/>
  <c r="AH21" i="2"/>
  <c r="AH40" i="2"/>
  <c r="AH42" i="2"/>
  <c r="T13" i="1"/>
  <c r="T16" i="1"/>
  <c r="T18" i="1"/>
  <c r="AH29" i="2"/>
  <c r="AH50" i="2"/>
  <c r="AH41" i="2"/>
  <c r="AH33" i="2"/>
  <c r="AH16" i="2"/>
  <c r="AH34" i="2"/>
  <c r="AH10" i="2"/>
  <c r="AH20" i="2"/>
  <c r="AH19" i="2"/>
  <c r="AH18" i="2"/>
  <c r="AH15" i="2"/>
  <c r="AH17" i="2"/>
  <c r="H20" i="1"/>
  <c r="H22" i="1" s="1"/>
  <c r="AH14" i="2"/>
  <c r="R24" i="1"/>
  <c r="D7" i="16" s="1"/>
  <c r="C6" i="15" s="1"/>
  <c r="E6" i="15" s="1"/>
  <c r="S20" i="1"/>
  <c r="T10" i="1"/>
  <c r="AH13" i="2"/>
  <c r="D25" i="13"/>
  <c r="D12" i="16" s="1"/>
  <c r="AH12" i="2"/>
  <c r="AH11" i="2"/>
  <c r="AH9" i="2"/>
  <c r="AH8" i="2"/>
  <c r="AG53" i="2"/>
  <c r="J55" i="2"/>
  <c r="AG55" i="2" s="1"/>
  <c r="AH7" i="2"/>
  <c r="G53" i="2"/>
  <c r="G55" i="2" s="1"/>
  <c r="K22" i="1"/>
  <c r="D34" i="13"/>
  <c r="AF57" i="2"/>
  <c r="D10" i="16" s="1"/>
  <c r="B41" i="10"/>
  <c r="E11" i="15"/>
  <c r="D11" i="15"/>
  <c r="D64" i="22" l="1"/>
  <c r="G61" i="22" s="1"/>
  <c r="D57" i="22"/>
  <c r="D59" i="22" s="1"/>
  <c r="P39" i="22"/>
  <c r="L51" i="22"/>
  <c r="Q39" i="22"/>
  <c r="I39" i="22"/>
  <c r="I59" i="22" s="1"/>
  <c r="K55" i="22"/>
  <c r="K57" i="22" s="1"/>
  <c r="M39" i="22"/>
  <c r="O57" i="22"/>
  <c r="O59" i="22" s="1"/>
  <c r="D37" i="13"/>
  <c r="D6" i="15"/>
  <c r="K57" i="2"/>
  <c r="D8" i="16" s="1"/>
  <c r="C7" i="15" s="1"/>
  <c r="B18" i="10"/>
  <c r="B43" i="10" s="1"/>
  <c r="S22" i="1"/>
  <c r="B6" i="10"/>
  <c r="B15" i="10" s="1"/>
  <c r="K24" i="1"/>
  <c r="D6" i="16" s="1"/>
  <c r="C5" i="15" s="1"/>
  <c r="C9" i="15"/>
  <c r="E9" i="15" s="1"/>
  <c r="B48" i="10" l="1"/>
  <c r="B49" i="10"/>
  <c r="L39" i="22"/>
  <c r="K64" i="22"/>
  <c r="K59" i="22"/>
  <c r="D7" i="15"/>
  <c r="E7" i="15"/>
  <c r="D11" i="16"/>
  <c r="C10" i="15" s="1"/>
  <c r="D5" i="15"/>
  <c r="E5" i="15"/>
  <c r="D9" i="15"/>
  <c r="B50" i="10" l="1"/>
  <c r="B58" i="10" s="1"/>
  <c r="K61" i="22"/>
  <c r="O61" i="22"/>
  <c r="D10" i="15"/>
  <c r="E10" i="15"/>
</calcChain>
</file>

<file path=xl/sharedStrings.xml><?xml version="1.0" encoding="utf-8"?>
<sst xmlns="http://schemas.openxmlformats.org/spreadsheetml/2006/main" count="400" uniqueCount="205">
  <si>
    <t>RECEIPTS</t>
  </si>
  <si>
    <t>Date</t>
  </si>
  <si>
    <t>Invoice No.</t>
  </si>
  <si>
    <t>Payee</t>
  </si>
  <si>
    <t>Details</t>
  </si>
  <si>
    <t>Gross</t>
  </si>
  <si>
    <t>VAT</t>
  </si>
  <si>
    <t>Net</t>
  </si>
  <si>
    <t>Payment Type</t>
  </si>
  <si>
    <t>Reconciled to Bank</t>
  </si>
  <si>
    <t>Precept</t>
  </si>
  <si>
    <t>Recycling</t>
  </si>
  <si>
    <t>Verge Cutting</t>
  </si>
  <si>
    <t>New Land</t>
  </si>
  <si>
    <t>Grant - Pilgrim Shelter</t>
  </si>
  <si>
    <t>Misc</t>
  </si>
  <si>
    <t>Interest</t>
  </si>
  <si>
    <t>VAT Reclaim</t>
  </si>
  <si>
    <t>Invoice</t>
  </si>
  <si>
    <t>NNDC</t>
  </si>
  <si>
    <t>BACS</t>
  </si>
  <si>
    <t>x</t>
  </si>
  <si>
    <t>Barclays</t>
  </si>
  <si>
    <t>HMRC</t>
  </si>
  <si>
    <t>NCC</t>
  </si>
  <si>
    <t>Year End Totals</t>
  </si>
  <si>
    <t>Annual Return</t>
  </si>
  <si>
    <t>Box 2</t>
  </si>
  <si>
    <t>Box 3</t>
  </si>
  <si>
    <t>PAYMENTS</t>
  </si>
  <si>
    <t>STAFF COSTS</t>
  </si>
  <si>
    <t>OTHER</t>
  </si>
  <si>
    <t>Supplier</t>
  </si>
  <si>
    <t>Description</t>
  </si>
  <si>
    <t>Cheque No.</t>
  </si>
  <si>
    <t>Reconciled to Bank (date)</t>
  </si>
  <si>
    <t>Clerk Salary</t>
  </si>
  <si>
    <t>Mileage</t>
  </si>
  <si>
    <t>Administration</t>
  </si>
  <si>
    <t>Training</t>
  </si>
  <si>
    <t>Subscriptions</t>
  </si>
  <si>
    <t>Website</t>
  </si>
  <si>
    <t>Bank Charges</t>
  </si>
  <si>
    <t>Audit</t>
  </si>
  <si>
    <t>Election</t>
  </si>
  <si>
    <t>Hall Hire</t>
  </si>
  <si>
    <t>Grounds Maintenance</t>
  </si>
  <si>
    <t>Church Grass Cutting</t>
  </si>
  <si>
    <t>Insurance</t>
  </si>
  <si>
    <t>Repairs and Replacements</t>
  </si>
  <si>
    <t>Defibrillator</t>
  </si>
  <si>
    <t>Litter Bin</t>
  </si>
  <si>
    <t>Village Hall</t>
  </si>
  <si>
    <t>Pilgrim Shelter</t>
  </si>
  <si>
    <t>S137</t>
  </si>
  <si>
    <t>Miscelleneous</t>
  </si>
  <si>
    <t>J Chance</t>
  </si>
  <si>
    <t xml:space="preserve">Salary </t>
  </si>
  <si>
    <t>Litter Bins</t>
  </si>
  <si>
    <t>PAYE</t>
  </si>
  <si>
    <t>CSVFC</t>
  </si>
  <si>
    <t>Grant</t>
  </si>
  <si>
    <t>S Hutchinson</t>
  </si>
  <si>
    <t>R Canwell</t>
  </si>
  <si>
    <t>Internal Audit</t>
  </si>
  <si>
    <t>Steve's Landscape</t>
  </si>
  <si>
    <t>Hiscox</t>
  </si>
  <si>
    <t>Norfolk ALC</t>
  </si>
  <si>
    <t>Subscription</t>
  </si>
  <si>
    <t>ICO</t>
  </si>
  <si>
    <t>Comm Heartbeat Trust</t>
  </si>
  <si>
    <t>Defib</t>
  </si>
  <si>
    <t>Defib Pads</t>
  </si>
  <si>
    <t>S Hutcheson</t>
  </si>
  <si>
    <t>C Moore</t>
  </si>
  <si>
    <t>Salary &amp; Expenses</t>
  </si>
  <si>
    <t>PKF Littlejohn</t>
  </si>
  <si>
    <t>External Audit</t>
  </si>
  <si>
    <t>Wilkinson Electrical</t>
  </si>
  <si>
    <t>R Fisher</t>
  </si>
  <si>
    <t>Pilgrim Shelter Deposit</t>
  </si>
  <si>
    <t>Brightside Electrical</t>
  </si>
  <si>
    <t>Total Gas Services</t>
  </si>
  <si>
    <t>Wix</t>
  </si>
  <si>
    <t>Website Hosting</t>
  </si>
  <si>
    <t>Pilgrim Shelter Balance</t>
  </si>
  <si>
    <t>Trimingham Hall</t>
  </si>
  <si>
    <t>Colin Marsh</t>
  </si>
  <si>
    <t>Bus Shelter Repair</t>
  </si>
  <si>
    <t>Defin Light Repair</t>
  </si>
  <si>
    <t>Box 4</t>
  </si>
  <si>
    <t>Box 6</t>
  </si>
  <si>
    <t>Trimingham Parish Council</t>
  </si>
  <si>
    <t>Bank Reconciliation</t>
  </si>
  <si>
    <t>Financial year ending 31 March 2023</t>
  </si>
  <si>
    <t>Statement Date:</t>
  </si>
  <si>
    <t>25th March 2023</t>
  </si>
  <si>
    <t>Balance per bank statements as at 31st March 2023</t>
  </si>
  <si>
    <t>Barclays Current Account</t>
  </si>
  <si>
    <t>Barclays Deposit Account</t>
  </si>
  <si>
    <t>Less: Unpresented</t>
  </si>
  <si>
    <t>Payments</t>
  </si>
  <si>
    <t>Net balances at 31 March 2023</t>
  </si>
  <si>
    <t>Cashbook</t>
  </si>
  <si>
    <t>Opening balance at 1 April 2022</t>
  </si>
  <si>
    <t>Add: Receipts</t>
  </si>
  <si>
    <t>Less: Payments</t>
  </si>
  <si>
    <t>Closing Balance 31 March 2023</t>
  </si>
  <si>
    <t>Accounts for year ending 31st March 2023</t>
  </si>
  <si>
    <t>2022/23</t>
  </si>
  <si>
    <t>Budget</t>
  </si>
  <si>
    <t>2021/22</t>
  </si>
  <si>
    <t>Income</t>
  </si>
  <si>
    <t>VAT Reclaimed</t>
  </si>
  <si>
    <t>Total</t>
  </si>
  <si>
    <t xml:space="preserve">Expenditure </t>
  </si>
  <si>
    <t>Contingency</t>
  </si>
  <si>
    <t>Balance B/f</t>
  </si>
  <si>
    <t>2020/21</t>
  </si>
  <si>
    <t>Expenditure</t>
  </si>
  <si>
    <t>Balance c/f</t>
  </si>
  <si>
    <t>Represented by</t>
  </si>
  <si>
    <t>Unpresented Cheques</t>
  </si>
  <si>
    <t>Difference</t>
  </si>
  <si>
    <t>Earmarked Reserves</t>
  </si>
  <si>
    <t>Election Reserve</t>
  </si>
  <si>
    <t>Staffing Reserve</t>
  </si>
  <si>
    <t>General Reserve</t>
  </si>
  <si>
    <t>Free Funds:</t>
  </si>
  <si>
    <t>Explanation of Variances</t>
  </si>
  <si>
    <t>Section 1</t>
  </si>
  <si>
    <t>Variance (+/-)</t>
  </si>
  <si>
    <t>Variance %</t>
  </si>
  <si>
    <t>Explanation</t>
  </si>
  <si>
    <r>
      <rPr>
        <b/>
        <sz val="10"/>
        <rFont val="Arial"/>
        <family val="2"/>
      </rPr>
      <t xml:space="preserve">Box 2 </t>
    </r>
    <r>
      <rPr>
        <sz val="10"/>
        <rFont val="Arial"/>
        <family val="2"/>
      </rPr>
      <t>Precept</t>
    </r>
  </si>
  <si>
    <r>
      <rPr>
        <b/>
        <sz val="10"/>
        <rFont val="Arial"/>
        <family val="2"/>
      </rPr>
      <t xml:space="preserve">Box 3 </t>
    </r>
    <r>
      <rPr>
        <sz val="10"/>
        <rFont val="Arial"/>
        <family val="2"/>
      </rPr>
      <t>Other Income</t>
    </r>
  </si>
  <si>
    <r>
      <rPr>
        <b/>
        <sz val="10"/>
        <rFont val="Arial"/>
        <family val="2"/>
      </rPr>
      <t xml:space="preserve">Box 4 </t>
    </r>
    <r>
      <rPr>
        <sz val="10"/>
        <rFont val="Arial"/>
        <family val="2"/>
      </rPr>
      <t>Staff costs</t>
    </r>
  </si>
  <si>
    <t>Locum Clerk before permanent Clerk employed</t>
  </si>
  <si>
    <r>
      <rPr>
        <b/>
        <sz val="10"/>
        <rFont val="Arial"/>
        <family val="2"/>
      </rPr>
      <t xml:space="preserve">Box 5 </t>
    </r>
    <r>
      <rPr>
        <sz val="10"/>
        <rFont val="Arial"/>
        <family val="2"/>
      </rPr>
      <t>Loan interest/ capital</t>
    </r>
  </si>
  <si>
    <r>
      <rPr>
        <b/>
        <sz val="10"/>
        <rFont val="Arial"/>
        <family val="2"/>
      </rPr>
      <t xml:space="preserve">Box 6 </t>
    </r>
    <r>
      <rPr>
        <sz val="10"/>
        <rFont val="Arial"/>
        <family val="2"/>
      </rPr>
      <t>Other payments</t>
    </r>
  </si>
  <si>
    <t>Works on Pilgrim Shelter to improve a facility in the Village</t>
  </si>
  <si>
    <r>
      <rPr>
        <b/>
        <sz val="10"/>
        <rFont val="Arial"/>
        <family val="2"/>
      </rPr>
      <t xml:space="preserve">Box 7 </t>
    </r>
    <r>
      <rPr>
        <sz val="10"/>
        <rFont val="Arial"/>
        <family val="2"/>
      </rPr>
      <t>Balances carried forward</t>
    </r>
  </si>
  <si>
    <r>
      <rPr>
        <b/>
        <sz val="10"/>
        <rFont val="Arial"/>
        <family val="2"/>
      </rPr>
      <t xml:space="preserve">Box 9 </t>
    </r>
    <r>
      <rPr>
        <sz val="10"/>
        <rFont val="Arial"/>
        <family val="2"/>
      </rPr>
      <t>Fixed assets &amp; long term assets</t>
    </r>
  </si>
  <si>
    <r>
      <rPr>
        <b/>
        <sz val="10"/>
        <rFont val="Arial"/>
        <family val="2"/>
      </rPr>
      <t>Box 10</t>
    </r>
    <r>
      <rPr>
        <sz val="10"/>
        <rFont val="Arial"/>
        <family val="2"/>
      </rPr>
      <t xml:space="preserve"> Total Borrowing</t>
    </r>
  </si>
  <si>
    <t>TRIMINGHAM PARISH COUNCIL ANNUAL RETURN 2022/23</t>
  </si>
  <si>
    <t>Year Ending</t>
  </si>
  <si>
    <t>£</t>
  </si>
  <si>
    <t>Balances Bfwd</t>
  </si>
  <si>
    <t>+ Annual Precept</t>
  </si>
  <si>
    <t>+ Total Other Receipts</t>
  </si>
  <si>
    <t>- Staff Costs</t>
  </si>
  <si>
    <t>- Loan Interest/Capital Repayments</t>
  </si>
  <si>
    <t>- All Other Payments</t>
  </si>
  <si>
    <t>= Balances Carried forward</t>
  </si>
  <si>
    <t>Total Cash &amp; Short Term Investments</t>
  </si>
  <si>
    <t>Total Fixed Assets plus other long term investments and assets</t>
  </si>
  <si>
    <t>Total Borrowings</t>
  </si>
  <si>
    <t>2021/22 Forecast</t>
  </si>
  <si>
    <t>Cost Code</t>
  </si>
  <si>
    <t>Actual to 31.03.2021</t>
  </si>
  <si>
    <t>Actual to end Q2</t>
  </si>
  <si>
    <t>Actual to Year End</t>
  </si>
  <si>
    <t>Suggested Precept</t>
  </si>
  <si>
    <t>Inc/Dec on 2021/22</t>
  </si>
  <si>
    <t>Inc/Dec on 2021/22 Budget.</t>
  </si>
  <si>
    <t>Inc/Dec on 2020/21</t>
  </si>
  <si>
    <t>Inc/Dec on 2020/21 Budget.</t>
  </si>
  <si>
    <t>EXPENDITURE</t>
  </si>
  <si>
    <t>Salaries</t>
  </si>
  <si>
    <t>Parish Clerk</t>
  </si>
  <si>
    <t>PAYE / NI</t>
  </si>
  <si>
    <t>Sub Total</t>
  </si>
  <si>
    <t>Subs BTCV</t>
  </si>
  <si>
    <t>Other Payments</t>
  </si>
  <si>
    <t xml:space="preserve">Village Hall  </t>
  </si>
  <si>
    <t>Cromer Cares</t>
  </si>
  <si>
    <t>Hardship Fund</t>
  </si>
  <si>
    <t>TOTAL EXPENDITURE</t>
  </si>
  <si>
    <t>INCOME</t>
  </si>
  <si>
    <t>Insurance Claim</t>
  </si>
  <si>
    <t>Poor Lands</t>
  </si>
  <si>
    <t>TOTAL INCOME</t>
  </si>
  <si>
    <t>PRECEPT</t>
  </si>
  <si>
    <t>.</t>
  </si>
  <si>
    <t>EXCESS / LOSS</t>
  </si>
  <si>
    <r>
      <t>Inc/Dec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>on Council Tax Bill</t>
    </r>
  </si>
  <si>
    <t>Tax Base</t>
  </si>
  <si>
    <t>Band D</t>
  </si>
  <si>
    <t>TRIMINGHAM PARISH COUNCIL ASSET REGISTER</t>
  </si>
  <si>
    <t>Item</t>
  </si>
  <si>
    <t>Detail</t>
  </si>
  <si>
    <t>Location</t>
  </si>
  <si>
    <t>Valuation</t>
  </si>
  <si>
    <t>Value</t>
  </si>
  <si>
    <t>Village Sign</t>
  </si>
  <si>
    <t>Two Picnic Tables</t>
  </si>
  <si>
    <t>Two Benches</t>
  </si>
  <si>
    <t>Playing Field</t>
  </si>
  <si>
    <t>Two Notice Boards</t>
  </si>
  <si>
    <t>Two Village Benches</t>
  </si>
  <si>
    <t>Goal Posts</t>
  </si>
  <si>
    <t>Loop Road</t>
  </si>
  <si>
    <t>To be valued 2022</t>
  </si>
  <si>
    <t>BT Phone Box</t>
  </si>
  <si>
    <t>Bus Shelter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</si>
</sst>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#,##0.00_ ;[Red]\-#,##0.00\ "/>
    <numFmt numFmtId="166" formatCode="&quot;£&quot;#,##0"/>
    <numFmt numFmtId="167" formatCode="_-* #,##0_-;\-* #,##0_-;_-* &quot;-&quot;??_-;_-@_-"/>
    <numFmt numFmtId="168" formatCode="dd/mm/yyyy;@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17" fillId="0" borderId="0"/>
    <xf numFmtId="0" fontId="1" fillId="0" borderId="0"/>
    <xf numFmtId="9" fontId="2" fillId="0" borderId="0" applyFont="0" applyFill="0" applyBorder="0" applyAlignment="0" applyProtection="0"/>
  </cellStyleXfs>
  <cellXfs count="197">
    <xf numFmtId="0" fontId="0" fillId="0" borderId="0" xfId="0"/>
    <xf numFmtId="0" fontId="5" fillId="0" borderId="0" xfId="0" applyFont="1"/>
    <xf numFmtId="164" fontId="5" fillId="0" borderId="0" xfId="0" applyNumberFormat="1" applyFont="1"/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4" fillId="0" borderId="2" xfId="0" applyNumberFormat="1" applyFont="1" applyBorder="1"/>
    <xf numFmtId="4" fontId="4" fillId="0" borderId="0" xfId="0" applyNumberFormat="1" applyFont="1"/>
    <xf numFmtId="164" fontId="4" fillId="0" borderId="0" xfId="0" applyNumberFormat="1" applyFont="1" applyAlignment="1">
      <alignment horizontal="center"/>
    </xf>
    <xf numFmtId="4" fontId="5" fillId="0" borderId="0" xfId="0" applyNumberFormat="1" applyFont="1"/>
    <xf numFmtId="164" fontId="5" fillId="0" borderId="0" xfId="0" applyNumberFormat="1" applyFont="1" applyAlignment="1">
      <alignment horizontal="center"/>
    </xf>
    <xf numFmtId="0" fontId="20" fillId="3" borderId="0" xfId="3" applyNumberFormat="1" applyFont="1" applyFill="1" applyBorder="1" applyAlignment="1">
      <alignment horizontal="center"/>
    </xf>
    <xf numFmtId="44" fontId="20" fillId="3" borderId="0" xfId="3" applyFont="1" applyFill="1" applyBorder="1" applyAlignment="1">
      <alignment horizontal="right"/>
    </xf>
    <xf numFmtId="44" fontId="21" fillId="3" borderId="0" xfId="3" applyFont="1" applyFill="1" applyBorder="1" applyAlignment="1">
      <alignment horizontal="left"/>
    </xf>
    <xf numFmtId="44" fontId="20" fillId="3" borderId="2" xfId="3" applyFont="1" applyFill="1" applyBorder="1" applyAlignment="1">
      <alignment horizontal="left"/>
    </xf>
    <xf numFmtId="1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44" fontId="17" fillId="0" borderId="0" xfId="3" applyFont="1"/>
    <xf numFmtId="44" fontId="10" fillId="0" borderId="0" xfId="3" applyFont="1"/>
    <xf numFmtId="0" fontId="11" fillId="0" borderId="0" xfId="0" applyFont="1"/>
    <xf numFmtId="0" fontId="10" fillId="0" borderId="0" xfId="0" applyFont="1"/>
    <xf numFmtId="0" fontId="12" fillId="0" borderId="0" xfId="0" applyFont="1"/>
    <xf numFmtId="44" fontId="10" fillId="0" borderId="3" xfId="3" applyFont="1" applyBorder="1"/>
    <xf numFmtId="44" fontId="10" fillId="0" borderId="2" xfId="3" applyFont="1" applyBorder="1"/>
    <xf numFmtId="44" fontId="11" fillId="0" borderId="0" xfId="3" applyFont="1"/>
    <xf numFmtId="0" fontId="13" fillId="0" borderId="0" xfId="0" applyFont="1"/>
    <xf numFmtId="0" fontId="7" fillId="0" borderId="0" xfId="0" applyFont="1"/>
    <xf numFmtId="0" fontId="21" fillId="3" borderId="0" xfId="4" applyFont="1" applyFill="1" applyAlignment="1">
      <alignment horizontal="left"/>
    </xf>
    <xf numFmtId="164" fontId="21" fillId="3" borderId="0" xfId="4" applyNumberFormat="1" applyFont="1" applyFill="1" applyAlignment="1">
      <alignment horizontal="left"/>
    </xf>
    <xf numFmtId="0" fontId="8" fillId="0" borderId="0" xfId="0" applyFont="1"/>
    <xf numFmtId="14" fontId="5" fillId="0" borderId="0" xfId="0" applyNumberFormat="1" applyFont="1"/>
    <xf numFmtId="44" fontId="10" fillId="0" borderId="0" xfId="3" applyFont="1" applyFill="1"/>
    <xf numFmtId="0" fontId="3" fillId="0" borderId="0" xfId="0" applyFont="1" applyAlignment="1">
      <alignment horizontal="left" vertical="top" wrapText="1"/>
    </xf>
    <xf numFmtId="164" fontId="4" fillId="0" borderId="0" xfId="0" applyNumberFormat="1" applyFont="1"/>
    <xf numFmtId="49" fontId="5" fillId="0" borderId="0" xfId="0" applyNumberFormat="1" applyFont="1" applyAlignment="1">
      <alignment horizontal="center" textRotation="90"/>
    </xf>
    <xf numFmtId="164" fontId="0" fillId="0" borderId="0" xfId="0" applyNumberFormat="1" applyAlignment="1">
      <alignment horizontal="right"/>
    </xf>
    <xf numFmtId="4" fontId="5" fillId="0" borderId="0" xfId="0" applyNumberFormat="1" applyFont="1" applyAlignment="1">
      <alignment textRotation="90" wrapText="1"/>
    </xf>
    <xf numFmtId="4" fontId="5" fillId="0" borderId="0" xfId="0" applyNumberFormat="1" applyFont="1" applyAlignment="1">
      <alignment horizontal="center" textRotation="90" wrapText="1"/>
    </xf>
    <xf numFmtId="4" fontId="5" fillId="0" borderId="0" xfId="0" applyNumberFormat="1" applyFont="1" applyAlignment="1">
      <alignment textRotation="89" wrapText="1"/>
    </xf>
    <xf numFmtId="167" fontId="17" fillId="0" borderId="0" xfId="1" applyNumberFormat="1" applyFont="1"/>
    <xf numFmtId="9" fontId="17" fillId="0" borderId="0" xfId="7" applyFont="1"/>
    <xf numFmtId="0" fontId="8" fillId="0" borderId="1" xfId="0" applyFont="1" applyBorder="1"/>
    <xf numFmtId="0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9" fontId="8" fillId="0" borderId="1" xfId="7" applyFont="1" applyBorder="1" applyAlignment="1">
      <alignment wrapText="1"/>
    </xf>
    <xf numFmtId="167" fontId="17" fillId="0" borderId="1" xfId="1" applyNumberFormat="1" applyFont="1" applyBorder="1"/>
    <xf numFmtId="9" fontId="17" fillId="0" borderId="1" xfId="7" applyFont="1" applyBorder="1"/>
    <xf numFmtId="0" fontId="7" fillId="0" borderId="1" xfId="0" applyFont="1" applyBorder="1" applyAlignment="1">
      <alignment wrapText="1"/>
    </xf>
    <xf numFmtId="167" fontId="0" fillId="0" borderId="1" xfId="0" applyNumberFormat="1" applyBorder="1"/>
    <xf numFmtId="167" fontId="7" fillId="0" borderId="1" xfId="1" applyNumberFormat="1" applyFont="1" applyBorder="1"/>
    <xf numFmtId="0" fontId="7" fillId="0" borderId="1" xfId="0" applyFont="1" applyBorder="1"/>
    <xf numFmtId="4" fontId="20" fillId="3" borderId="0" xfId="4" applyNumberFormat="1" applyFont="1" applyFill="1" applyAlignment="1">
      <alignment horizontal="left"/>
    </xf>
    <xf numFmtId="0" fontId="8" fillId="3" borderId="0" xfId="4" applyFont="1" applyFill="1"/>
    <xf numFmtId="0" fontId="20" fillId="3" borderId="0" xfId="4" applyFont="1" applyFill="1" applyAlignment="1">
      <alignment horizontal="left"/>
    </xf>
    <xf numFmtId="0" fontId="20" fillId="3" borderId="0" xfId="4" applyFont="1" applyFill="1" applyAlignment="1">
      <alignment horizontal="center"/>
    </xf>
    <xf numFmtId="0" fontId="20" fillId="3" borderId="0" xfId="4" applyFont="1" applyFill="1" applyAlignment="1">
      <alignment horizontal="left" wrapText="1"/>
    </xf>
    <xf numFmtId="44" fontId="21" fillId="3" borderId="0" xfId="4" applyNumberFormat="1" applyFont="1" applyFill="1" applyAlignment="1">
      <alignment horizontal="left" wrapText="1"/>
    </xf>
    <xf numFmtId="4" fontId="21" fillId="3" borderId="0" xfId="4" applyNumberFormat="1" applyFont="1" applyFill="1" applyAlignment="1">
      <alignment horizontal="left"/>
    </xf>
    <xf numFmtId="0" fontId="7" fillId="3" borderId="0" xfId="4" applyFill="1"/>
    <xf numFmtId="0" fontId="21" fillId="3" borderId="0" xfId="4" applyFont="1" applyFill="1" applyAlignment="1">
      <alignment horizontal="left" wrapText="1"/>
    </xf>
    <xf numFmtId="4" fontId="20" fillId="3" borderId="0" xfId="4" applyNumberFormat="1" applyFont="1" applyFill="1" applyAlignment="1">
      <alignment horizontal="left" wrapText="1"/>
    </xf>
    <xf numFmtId="0" fontId="15" fillId="0" borderId="0" xfId="6" applyFont="1" applyAlignment="1">
      <alignment vertical="top"/>
    </xf>
    <xf numFmtId="49" fontId="15" fillId="0" borderId="0" xfId="6" applyNumberFormat="1" applyFont="1" applyAlignment="1">
      <alignment wrapText="1"/>
    </xf>
    <xf numFmtId="168" fontId="14" fillId="0" borderId="0" xfId="6" applyNumberFormat="1" applyFont="1" applyAlignment="1">
      <alignment horizontal="center" wrapText="1"/>
    </xf>
    <xf numFmtId="0" fontId="15" fillId="0" borderId="4" xfId="6" applyFont="1" applyBorder="1" applyAlignment="1">
      <alignment vertical="top"/>
    </xf>
    <xf numFmtId="49" fontId="15" fillId="0" borderId="4" xfId="6" applyNumberFormat="1" applyFont="1" applyBorder="1" applyAlignment="1">
      <alignment wrapText="1"/>
    </xf>
    <xf numFmtId="14" fontId="14" fillId="0" borderId="4" xfId="6" applyNumberFormat="1" applyFont="1" applyBorder="1" applyAlignment="1">
      <alignment horizontal="center"/>
    </xf>
    <xf numFmtId="4" fontId="14" fillId="0" borderId="4" xfId="6" applyNumberFormat="1" applyFont="1" applyBorder="1" applyAlignment="1">
      <alignment horizontal="center"/>
    </xf>
    <xf numFmtId="0" fontId="15" fillId="0" borderId="5" xfId="6" applyFont="1" applyBorder="1" applyAlignment="1">
      <alignment vertical="top"/>
    </xf>
    <xf numFmtId="49" fontId="15" fillId="0" borderId="5" xfId="6" applyNumberFormat="1" applyFont="1" applyBorder="1" applyAlignment="1">
      <alignment wrapText="1"/>
    </xf>
    <xf numFmtId="167" fontId="15" fillId="0" borderId="5" xfId="6" applyNumberFormat="1" applyFont="1" applyBorder="1"/>
    <xf numFmtId="4" fontId="15" fillId="0" borderId="5" xfId="6" applyNumberFormat="1" applyFont="1" applyBorder="1"/>
    <xf numFmtId="0" fontId="17" fillId="0" borderId="0" xfId="5"/>
    <xf numFmtId="167" fontId="14" fillId="0" borderId="0" xfId="2" applyNumberFormat="1" applyFont="1"/>
    <xf numFmtId="4" fontId="14" fillId="0" borderId="0" xfId="2" applyNumberFormat="1" applyFont="1"/>
    <xf numFmtId="43" fontId="15" fillId="0" borderId="0" xfId="6" applyNumberFormat="1" applyFont="1"/>
    <xf numFmtId="0" fontId="18" fillId="0" borderId="0" xfId="0" applyFont="1" applyAlignment="1">
      <alignment horizontal="left"/>
    </xf>
    <xf numFmtId="4" fontId="5" fillId="0" borderId="6" xfId="0" applyNumberFormat="1" applyFont="1" applyBorder="1" applyAlignment="1">
      <alignment textRotation="90" wrapText="1"/>
    </xf>
    <xf numFmtId="4" fontId="5" fillId="0" borderId="5" xfId="0" applyNumberFormat="1" applyFont="1" applyBorder="1" applyAlignment="1">
      <alignment horizontal="center" textRotation="90" wrapText="1"/>
    </xf>
    <xf numFmtId="4" fontId="5" fillId="0" borderId="7" xfId="0" applyNumberFormat="1" applyFont="1" applyBorder="1" applyAlignment="1">
      <alignment horizontal="center" textRotation="90" wrapText="1"/>
    </xf>
    <xf numFmtId="4" fontId="5" fillId="0" borderId="6" xfId="0" applyNumberFormat="1" applyFont="1" applyBorder="1" applyAlignment="1">
      <alignment horizontal="center" textRotation="90" wrapText="1"/>
    </xf>
    <xf numFmtId="166" fontId="21" fillId="3" borderId="0" xfId="4" applyNumberFormat="1" applyFont="1" applyFill="1" applyAlignment="1">
      <alignment horizontal="left" wrapText="1"/>
    </xf>
    <xf numFmtId="44" fontId="21" fillId="0" borderId="0" xfId="3" applyFont="1" applyFill="1" applyBorder="1" applyAlignment="1">
      <alignment horizontal="left"/>
    </xf>
    <xf numFmtId="41" fontId="15" fillId="0" borderId="0" xfId="6" applyNumberFormat="1" applyFont="1"/>
    <xf numFmtId="41" fontId="15" fillId="0" borderId="0" xfId="2" applyNumberFormat="1" applyFont="1" applyFill="1"/>
    <xf numFmtId="44" fontId="22" fillId="0" borderId="0" xfId="3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textRotation="90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/>
    <xf numFmtId="3" fontId="15" fillId="0" borderId="0" xfId="6" applyNumberFormat="1" applyFont="1"/>
    <xf numFmtId="49" fontId="4" fillId="0" borderId="0" xfId="0" applyNumberFormat="1" applyFont="1" applyAlignment="1">
      <alignment horizontal="center"/>
    </xf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horizontal="right" vertical="top" wrapText="1"/>
    </xf>
    <xf numFmtId="4" fontId="3" fillId="0" borderId="0" xfId="0" applyNumberFormat="1" applyFont="1" applyAlignment="1">
      <alignment horizontal="center" vertical="top" wrapText="1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18" fillId="0" borderId="0" xfId="0" applyNumberFormat="1" applyFont="1"/>
    <xf numFmtId="0" fontId="18" fillId="0" borderId="0" xfId="0" applyFont="1"/>
    <xf numFmtId="49" fontId="18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/>
    </xf>
    <xf numFmtId="4" fontId="5" fillId="0" borderId="5" xfId="0" applyNumberFormat="1" applyFont="1" applyBorder="1" applyAlignment="1">
      <alignment horizontal="center" textRotation="89" wrapText="1"/>
    </xf>
    <xf numFmtId="4" fontId="4" fillId="0" borderId="8" xfId="0" applyNumberFormat="1" applyFont="1" applyBorder="1"/>
    <xf numFmtId="4" fontId="5" fillId="0" borderId="7" xfId="0" applyNumberFormat="1" applyFont="1" applyBorder="1" applyAlignment="1">
      <alignment textRotation="90" wrapText="1"/>
    </xf>
    <xf numFmtId="0" fontId="21" fillId="0" borderId="0" xfId="4" applyFont="1" applyAlignment="1">
      <alignment horizontal="left" wrapText="1"/>
    </xf>
    <xf numFmtId="4" fontId="21" fillId="0" borderId="0" xfId="4" applyNumberFormat="1" applyFont="1" applyAlignment="1">
      <alignment horizontal="left"/>
    </xf>
    <xf numFmtId="0" fontId="7" fillId="0" borderId="0" xfId="4"/>
    <xf numFmtId="0" fontId="21" fillId="0" borderId="0" xfId="4" applyFont="1" applyAlignment="1">
      <alignment horizontal="left"/>
    </xf>
    <xf numFmtId="165" fontId="26" fillId="2" borderId="1" xfId="0" applyNumberFormat="1" applyFont="1" applyFill="1" applyBorder="1" applyAlignment="1">
      <alignment horizontal="right"/>
    </xf>
    <xf numFmtId="0" fontId="26" fillId="0" borderId="1" xfId="0" applyFont="1" applyBorder="1"/>
    <xf numFmtId="165" fontId="26" fillId="0" borderId="1" xfId="0" applyNumberFormat="1" applyFont="1" applyBorder="1"/>
    <xf numFmtId="2" fontId="26" fillId="0" borderId="1" xfId="0" applyNumberFormat="1" applyFont="1" applyBorder="1" applyAlignment="1">
      <alignment wrapText="1"/>
    </xf>
    <xf numFmtId="10" fontId="26" fillId="0" borderId="1" xfId="0" applyNumberFormat="1" applyFont="1" applyBorder="1" applyAlignment="1">
      <alignment wrapText="1"/>
    </xf>
    <xf numFmtId="165" fontId="27" fillId="0" borderId="1" xfId="0" applyNumberFormat="1" applyFont="1" applyBorder="1"/>
    <xf numFmtId="2" fontId="28" fillId="0" borderId="1" xfId="0" applyNumberFormat="1" applyFont="1" applyBorder="1" applyAlignment="1">
      <alignment wrapText="1"/>
    </xf>
    <xf numFmtId="165" fontId="0" fillId="0" borderId="1" xfId="0" applyNumberFormat="1" applyBorder="1"/>
    <xf numFmtId="2" fontId="19" fillId="0" borderId="1" xfId="0" applyNumberFormat="1" applyFont="1" applyBorder="1"/>
    <xf numFmtId="165" fontId="29" fillId="0" borderId="1" xfId="0" applyNumberFormat="1" applyFont="1" applyBorder="1"/>
    <xf numFmtId="10" fontId="26" fillId="0" borderId="1" xfId="0" applyNumberFormat="1" applyFont="1" applyBorder="1" applyAlignment="1">
      <alignment horizontal="left" wrapText="1"/>
    </xf>
    <xf numFmtId="10" fontId="29" fillId="0" borderId="1" xfId="0" applyNumberFormat="1" applyFont="1" applyBorder="1" applyAlignment="1">
      <alignment horizontal="right"/>
    </xf>
    <xf numFmtId="43" fontId="29" fillId="0" borderId="1" xfId="2" applyFont="1" applyFill="1" applyBorder="1"/>
    <xf numFmtId="10" fontId="29" fillId="0" borderId="1" xfId="7" applyNumberFormat="1" applyFont="1" applyBorder="1" applyAlignment="1">
      <alignment horizontal="right"/>
    </xf>
    <xf numFmtId="0" fontId="29" fillId="0" borderId="1" xfId="0" applyFont="1" applyBorder="1"/>
    <xf numFmtId="43" fontId="26" fillId="0" borderId="1" xfId="2" applyFont="1" applyFill="1" applyBorder="1"/>
    <xf numFmtId="10" fontId="26" fillId="0" borderId="1" xfId="7" applyNumberFormat="1" applyFont="1" applyBorder="1" applyAlignment="1">
      <alignment horizontal="right"/>
    </xf>
    <xf numFmtId="43" fontId="19" fillId="0" borderId="1" xfId="2" applyFont="1" applyFill="1" applyBorder="1"/>
    <xf numFmtId="165" fontId="0" fillId="0" borderId="0" xfId="0" applyNumberFormat="1"/>
    <xf numFmtId="43" fontId="29" fillId="4" borderId="1" xfId="2" applyFont="1" applyFill="1" applyBorder="1"/>
    <xf numFmtId="43" fontId="26" fillId="0" borderId="1" xfId="2" applyFont="1" applyFill="1" applyBorder="1" applyAlignment="1">
      <alignment horizontal="right"/>
    </xf>
    <xf numFmtId="10" fontId="29" fillId="0" borderId="1" xfId="7" applyNumberFormat="1" applyFont="1" applyBorder="1"/>
    <xf numFmtId="165" fontId="29" fillId="0" borderId="1" xfId="0" applyNumberFormat="1" applyFont="1" applyBorder="1" applyAlignment="1">
      <alignment horizontal="left"/>
    </xf>
    <xf numFmtId="43" fontId="29" fillId="0" borderId="1" xfId="2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0" fontId="29" fillId="0" borderId="1" xfId="7" applyNumberFormat="1" applyFont="1" applyFill="1" applyBorder="1" applyAlignment="1">
      <alignment horizontal="right"/>
    </xf>
    <xf numFmtId="43" fontId="28" fillId="0" borderId="1" xfId="2" applyFont="1" applyFill="1" applyBorder="1"/>
    <xf numFmtId="165" fontId="29" fillId="2" borderId="1" xfId="0" applyNumberFormat="1" applyFont="1" applyFill="1" applyBorder="1" applyAlignment="1">
      <alignment horizontal="right"/>
    </xf>
    <xf numFmtId="10" fontId="29" fillId="0" borderId="1" xfId="0" applyNumberFormat="1" applyFont="1" applyBorder="1"/>
    <xf numFmtId="10" fontId="29" fillId="0" borderId="1" xfId="7" applyNumberFormat="1" applyFont="1" applyFill="1" applyBorder="1"/>
    <xf numFmtId="10" fontId="0" fillId="0" borderId="0" xfId="0" applyNumberFormat="1"/>
    <xf numFmtId="0" fontId="26" fillId="0" borderId="0" xfId="0" applyFont="1"/>
    <xf numFmtId="164" fontId="29" fillId="0" borderId="1" xfId="2" applyNumberFormat="1" applyFont="1" applyFill="1" applyBorder="1"/>
    <xf numFmtId="0" fontId="26" fillId="0" borderId="1" xfId="2" applyNumberFormat="1" applyFont="1" applyFill="1" applyBorder="1"/>
    <xf numFmtId="2" fontId="19" fillId="0" borderId="0" xfId="0" applyNumberFormat="1" applyFont="1"/>
    <xf numFmtId="10" fontId="29" fillId="0" borderId="0" xfId="0" applyNumberFormat="1" applyFont="1"/>
    <xf numFmtId="41" fontId="15" fillId="4" borderId="0" xfId="6" applyNumberFormat="1" applyFont="1" applyFill="1"/>
    <xf numFmtId="0" fontId="26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165" fontId="19" fillId="0" borderId="1" xfId="0" applyNumberFormat="1" applyFont="1" applyBorder="1"/>
    <xf numFmtId="43" fontId="19" fillId="0" borderId="1" xfId="2" applyFont="1" applyFill="1" applyBorder="1" applyAlignment="1">
      <alignment horizontal="right"/>
    </xf>
    <xf numFmtId="43" fontId="28" fillId="0" borderId="1" xfId="2" applyFont="1" applyFill="1" applyBorder="1" applyAlignment="1">
      <alignment horizontal="right"/>
    </xf>
    <xf numFmtId="0" fontId="19" fillId="0" borderId="1" xfId="0" applyFont="1" applyBorder="1"/>
    <xf numFmtId="0" fontId="19" fillId="0" borderId="0" xfId="0" applyFont="1"/>
    <xf numFmtId="0" fontId="29" fillId="0" borderId="0" xfId="0" applyFont="1"/>
    <xf numFmtId="0" fontId="20" fillId="0" borderId="0" xfId="3" applyNumberFormat="1" applyFont="1" applyFill="1" applyBorder="1" applyAlignment="1">
      <alignment horizontal="center"/>
    </xf>
    <xf numFmtId="44" fontId="23" fillId="0" borderId="0" xfId="3" applyFont="1" applyFill="1" applyBorder="1" applyAlignment="1">
      <alignment horizontal="left"/>
    </xf>
    <xf numFmtId="44" fontId="22" fillId="0" borderId="4" xfId="3" applyFont="1" applyFill="1" applyBorder="1" applyAlignment="1">
      <alignment horizontal="left"/>
    </xf>
    <xf numFmtId="44" fontId="22" fillId="0" borderId="2" xfId="3" applyFont="1" applyFill="1" applyBorder="1" applyAlignment="1">
      <alignment horizontal="right"/>
    </xf>
    <xf numFmtId="44" fontId="23" fillId="0" borderId="2" xfId="3" applyFont="1" applyFill="1" applyBorder="1" applyAlignment="1">
      <alignment horizontal="right"/>
    </xf>
    <xf numFmtId="164" fontId="24" fillId="0" borderId="0" xfId="4" applyNumberFormat="1" applyFont="1" applyAlignment="1">
      <alignment horizontal="center"/>
    </xf>
    <xf numFmtId="0" fontId="24" fillId="0" borderId="0" xfId="3" applyNumberFormat="1" applyFont="1" applyFill="1" applyBorder="1" applyAlignment="1">
      <alignment horizontal="center"/>
    </xf>
    <xf numFmtId="44" fontId="20" fillId="0" borderId="2" xfId="3" applyFont="1" applyFill="1" applyBorder="1" applyAlignment="1">
      <alignment horizontal="left"/>
    </xf>
    <xf numFmtId="164" fontId="25" fillId="0" borderId="0" xfId="4" applyNumberFormat="1" applyFont="1" applyAlignment="1">
      <alignment horizontal="center"/>
    </xf>
    <xf numFmtId="164" fontId="20" fillId="0" borderId="2" xfId="3" applyNumberFormat="1" applyFont="1" applyFill="1" applyBorder="1" applyAlignment="1">
      <alignment horizontal="left"/>
    </xf>
    <xf numFmtId="0" fontId="18" fillId="0" borderId="1" xfId="0" applyFont="1" applyBorder="1"/>
    <xf numFmtId="17" fontId="18" fillId="0" borderId="1" xfId="0" applyNumberFormat="1" applyFont="1" applyBorder="1"/>
    <xf numFmtId="164" fontId="18" fillId="0" borderId="1" xfId="0" applyNumberFormat="1" applyFont="1" applyBorder="1"/>
    <xf numFmtId="164" fontId="18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41" fontId="0" fillId="0" borderId="0" xfId="0" applyNumberFormat="1"/>
    <xf numFmtId="4" fontId="4" fillId="0" borderId="9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0" fillId="3" borderId="0" xfId="4" applyFont="1" applyFill="1" applyAlignment="1">
      <alignment horizontal="center"/>
    </xf>
    <xf numFmtId="0" fontId="30" fillId="3" borderId="0" xfId="4" applyFont="1" applyFill="1" applyAlignment="1">
      <alignment horizontal="center"/>
    </xf>
    <xf numFmtId="49" fontId="14" fillId="5" borderId="0" xfId="6" applyNumberFormat="1" applyFont="1" applyFill="1" applyAlignment="1">
      <alignment horizontal="center" wrapText="1"/>
    </xf>
    <xf numFmtId="14" fontId="14" fillId="0" borderId="0" xfId="6" applyNumberFormat="1" applyFont="1" applyAlignment="1">
      <alignment horizontal="center" wrapText="1"/>
    </xf>
    <xf numFmtId="0" fontId="26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9" fillId="0" borderId="13" xfId="0" applyFont="1" applyBorder="1"/>
    <xf numFmtId="0" fontId="26" fillId="4" borderId="11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3" xfId="0" applyFont="1" applyFill="1" applyBorder="1" applyAlignment="1">
      <alignment horizontal="center"/>
    </xf>
  </cellXfs>
  <cellStyles count="8">
    <cellStyle name="Comma" xfId="1" builtinId="3"/>
    <cellStyle name="Comma 3" xfId="2" xr:uid="{00000000-0005-0000-0000-000001000000}"/>
    <cellStyle name="Currency" xfId="3" builtinId="4"/>
    <cellStyle name="Normal" xfId="0" builtinId="0"/>
    <cellStyle name="Normal 2" xfId="4" xr:uid="{00000000-0005-0000-0000-000004000000}"/>
    <cellStyle name="Normal 3" xfId="5" xr:uid="{00000000-0005-0000-0000-000005000000}"/>
    <cellStyle name="Normal_Master Copy Scole Parish Council Accounts" xfId="6" xr:uid="{00000000-0005-0000-0000-000006000000}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zoomScale="90" zoomScaleNormal="90" workbookViewId="0">
      <pane ySplit="3" topLeftCell="A4" activePane="bottomLeft" state="frozen"/>
      <selection pane="bottomLeft" activeCell="R31" sqref="R31"/>
    </sheetView>
  </sheetViews>
  <sheetFormatPr defaultColWidth="11" defaultRowHeight="14.4" x14ac:dyDescent="0.3"/>
  <cols>
    <col min="1" max="1" width="11.6640625" bestFit="1" customWidth="1"/>
    <col min="2" max="2" width="15.109375" customWidth="1"/>
    <col min="3" max="3" width="9" style="16" customWidth="1"/>
    <col min="4" max="4" width="11" style="19"/>
    <col min="5" max="5" width="17.109375" style="19" customWidth="1"/>
    <col min="6" max="6" width="12.33203125" style="4" bestFit="1" customWidth="1"/>
    <col min="7" max="7" width="11" style="4"/>
    <col min="8" max="8" width="12.33203125" style="39" bestFit="1" customWidth="1"/>
    <col min="9" max="9" width="11.44140625" style="19" customWidth="1"/>
    <col min="10" max="10" width="11.88671875" style="20" customWidth="1"/>
    <col min="11" max="17" width="11" style="4"/>
  </cols>
  <sheetData>
    <row r="1" spans="1:20" x14ac:dyDescent="0.3">
      <c r="B1" s="5" t="s">
        <v>0</v>
      </c>
      <c r="C1" s="96"/>
    </row>
    <row r="2" spans="1:20" x14ac:dyDescent="0.3">
      <c r="B2" s="5"/>
      <c r="C2" s="96"/>
    </row>
    <row r="3" spans="1:20" s="97" customFormat="1" ht="43.2" x14ac:dyDescent="0.3">
      <c r="B3" s="97" t="s">
        <v>1</v>
      </c>
      <c r="C3" s="98" t="s">
        <v>2</v>
      </c>
      <c r="D3" s="36" t="s">
        <v>3</v>
      </c>
      <c r="E3" s="36" t="s">
        <v>4</v>
      </c>
      <c r="F3" s="99" t="s">
        <v>5</v>
      </c>
      <c r="G3" s="99" t="s">
        <v>6</v>
      </c>
      <c r="H3" s="100" t="s">
        <v>7</v>
      </c>
      <c r="I3" s="36" t="s">
        <v>8</v>
      </c>
      <c r="J3" s="101" t="s">
        <v>9</v>
      </c>
      <c r="K3" s="99" t="s">
        <v>10</v>
      </c>
      <c r="L3" s="99" t="s">
        <v>11</v>
      </c>
      <c r="M3" s="99" t="s">
        <v>12</v>
      </c>
      <c r="N3" s="99" t="s">
        <v>13</v>
      </c>
      <c r="O3" s="99" t="s">
        <v>14</v>
      </c>
      <c r="P3" s="99" t="s">
        <v>15</v>
      </c>
      <c r="Q3" s="99" t="s">
        <v>16</v>
      </c>
      <c r="R3" s="97" t="s">
        <v>17</v>
      </c>
    </row>
    <row r="5" spans="1:20" x14ac:dyDescent="0.3">
      <c r="B5" t="s">
        <v>1</v>
      </c>
      <c r="D5" s="19" t="s">
        <v>18</v>
      </c>
      <c r="F5" s="4" t="s">
        <v>5</v>
      </c>
      <c r="G5" s="4" t="s">
        <v>6</v>
      </c>
      <c r="H5" s="39" t="s">
        <v>7</v>
      </c>
    </row>
    <row r="6" spans="1:20" x14ac:dyDescent="0.3">
      <c r="A6" s="15"/>
      <c r="B6" s="15">
        <v>44680</v>
      </c>
      <c r="D6" s="19" t="s">
        <v>19</v>
      </c>
      <c r="E6" s="19" t="s">
        <v>10</v>
      </c>
      <c r="F6" s="4">
        <v>5241</v>
      </c>
      <c r="G6" s="4">
        <v>0</v>
      </c>
      <c r="H6" s="39">
        <f t="shared" ref="H6:H13" si="0">F6-G6</f>
        <v>5241</v>
      </c>
      <c r="I6" s="19" t="s">
        <v>20</v>
      </c>
      <c r="J6" s="20" t="s">
        <v>21</v>
      </c>
      <c r="K6" s="4">
        <v>5241</v>
      </c>
      <c r="S6" s="4">
        <f t="shared" ref="S6:S20" si="1">SUM(K6:R6)</f>
        <v>5241</v>
      </c>
      <c r="T6" s="4">
        <f t="shared" ref="T6:T19" si="2">S6-H6</f>
        <v>0</v>
      </c>
    </row>
    <row r="7" spans="1:20" x14ac:dyDescent="0.3">
      <c r="A7" s="15"/>
      <c r="B7" s="15">
        <v>44718</v>
      </c>
      <c r="D7" s="19" t="s">
        <v>22</v>
      </c>
      <c r="E7" s="19" t="s">
        <v>16</v>
      </c>
      <c r="F7" s="4">
        <v>0.08</v>
      </c>
      <c r="G7" s="4">
        <v>0</v>
      </c>
      <c r="H7" s="39">
        <f t="shared" si="0"/>
        <v>0.08</v>
      </c>
      <c r="I7" s="19" t="s">
        <v>20</v>
      </c>
      <c r="J7" s="20" t="s">
        <v>21</v>
      </c>
      <c r="Q7" s="4">
        <v>0.08</v>
      </c>
      <c r="S7" s="4">
        <f t="shared" si="1"/>
        <v>0.08</v>
      </c>
      <c r="T7" s="4">
        <f t="shared" si="2"/>
        <v>0</v>
      </c>
    </row>
    <row r="8" spans="1:20" x14ac:dyDescent="0.3">
      <c r="A8" s="15"/>
      <c r="B8" s="15">
        <v>44733</v>
      </c>
      <c r="D8" s="19" t="s">
        <v>19</v>
      </c>
      <c r="E8" s="19" t="s">
        <v>11</v>
      </c>
      <c r="F8" s="4">
        <v>11.75</v>
      </c>
      <c r="G8" s="4">
        <v>0</v>
      </c>
      <c r="H8" s="39">
        <f t="shared" si="0"/>
        <v>11.75</v>
      </c>
      <c r="I8" s="19" t="s">
        <v>20</v>
      </c>
      <c r="J8" s="20" t="s">
        <v>21</v>
      </c>
      <c r="L8" s="4">
        <v>11.75</v>
      </c>
      <c r="S8" s="4">
        <f t="shared" si="1"/>
        <v>11.75</v>
      </c>
      <c r="T8" s="4">
        <f t="shared" si="2"/>
        <v>0</v>
      </c>
    </row>
    <row r="9" spans="1:20" x14ac:dyDescent="0.3">
      <c r="B9" s="15">
        <v>44767</v>
      </c>
      <c r="D9" s="18" t="s">
        <v>23</v>
      </c>
      <c r="E9" s="18" t="s">
        <v>17</v>
      </c>
      <c r="F9" s="4">
        <v>461.52</v>
      </c>
      <c r="G9" s="4">
        <v>0</v>
      </c>
      <c r="H9" s="39">
        <f t="shared" si="0"/>
        <v>461.52</v>
      </c>
      <c r="I9" s="19" t="s">
        <v>20</v>
      </c>
      <c r="J9" s="102" t="s">
        <v>21</v>
      </c>
      <c r="R9" s="4">
        <v>461.52</v>
      </c>
      <c r="S9" s="4">
        <f t="shared" si="1"/>
        <v>461.52</v>
      </c>
      <c r="T9" s="4">
        <f t="shared" si="2"/>
        <v>0</v>
      </c>
    </row>
    <row r="10" spans="1:20" x14ac:dyDescent="0.3">
      <c r="B10" s="15">
        <v>44781</v>
      </c>
      <c r="D10" s="18" t="s">
        <v>24</v>
      </c>
      <c r="E10" s="18" t="s">
        <v>12</v>
      </c>
      <c r="F10" s="4">
        <v>406.99</v>
      </c>
      <c r="G10" s="4">
        <v>0</v>
      </c>
      <c r="H10" s="39">
        <f t="shared" si="0"/>
        <v>406.99</v>
      </c>
      <c r="I10" s="19" t="s">
        <v>20</v>
      </c>
      <c r="J10" s="102" t="s">
        <v>21</v>
      </c>
      <c r="M10" s="4">
        <v>406.99</v>
      </c>
      <c r="R10" s="4"/>
      <c r="S10" s="4">
        <f t="shared" si="1"/>
        <v>406.99</v>
      </c>
      <c r="T10" s="4">
        <f t="shared" si="2"/>
        <v>0</v>
      </c>
    </row>
    <row r="11" spans="1:20" x14ac:dyDescent="0.3">
      <c r="B11" s="15">
        <v>44809</v>
      </c>
      <c r="D11" s="18" t="s">
        <v>22</v>
      </c>
      <c r="E11" s="18" t="s">
        <v>16</v>
      </c>
      <c r="F11" s="4">
        <v>0.32</v>
      </c>
      <c r="G11" s="4">
        <v>0</v>
      </c>
      <c r="H11" s="39">
        <f t="shared" si="0"/>
        <v>0.32</v>
      </c>
      <c r="I11" s="19" t="s">
        <v>20</v>
      </c>
      <c r="J11" s="102" t="s">
        <v>21</v>
      </c>
      <c r="Q11" s="4">
        <v>0.32</v>
      </c>
      <c r="R11" s="4"/>
      <c r="S11" s="4">
        <f t="shared" ref="S11" si="3">SUM(K11:R11)</f>
        <v>0.32</v>
      </c>
      <c r="T11" s="4">
        <f t="shared" ref="T11" si="4">S11-H11</f>
        <v>0</v>
      </c>
    </row>
    <row r="12" spans="1:20" x14ac:dyDescent="0.3">
      <c r="A12" s="15"/>
      <c r="B12" s="15">
        <v>44834</v>
      </c>
      <c r="D12" s="19" t="s">
        <v>19</v>
      </c>
      <c r="E12" s="19" t="s">
        <v>10</v>
      </c>
      <c r="F12" s="4">
        <v>5241</v>
      </c>
      <c r="G12" s="4">
        <v>0</v>
      </c>
      <c r="H12" s="39">
        <f t="shared" ref="H12" si="5">F12-G12</f>
        <v>5241</v>
      </c>
      <c r="I12" s="19" t="s">
        <v>20</v>
      </c>
      <c r="J12" s="20" t="s">
        <v>21</v>
      </c>
      <c r="K12" s="4">
        <v>5241</v>
      </c>
      <c r="S12" s="4">
        <f t="shared" ref="S12" si="6">SUM(K12:R12)</f>
        <v>5241</v>
      </c>
      <c r="T12" s="4">
        <f t="shared" ref="T12" si="7">S12-H12</f>
        <v>0</v>
      </c>
    </row>
    <row r="13" spans="1:20" x14ac:dyDescent="0.3">
      <c r="A13" s="15"/>
      <c r="B13" s="15">
        <v>44900</v>
      </c>
      <c r="D13" s="19" t="s">
        <v>22</v>
      </c>
      <c r="E13" s="19" t="s">
        <v>16</v>
      </c>
      <c r="F13" s="4">
        <v>0.57999999999999996</v>
      </c>
      <c r="G13" s="4">
        <v>0</v>
      </c>
      <c r="H13" s="39">
        <f t="shared" si="0"/>
        <v>0.57999999999999996</v>
      </c>
      <c r="I13" s="19" t="s">
        <v>20</v>
      </c>
      <c r="J13" s="20" t="s">
        <v>21</v>
      </c>
      <c r="Q13" s="4">
        <v>0.57999999999999996</v>
      </c>
      <c r="S13" s="4">
        <f t="shared" si="1"/>
        <v>0.57999999999999996</v>
      </c>
      <c r="T13" s="4">
        <f t="shared" si="2"/>
        <v>0</v>
      </c>
    </row>
    <row r="14" spans="1:20" x14ac:dyDescent="0.3">
      <c r="A14" s="15"/>
      <c r="B14" s="15">
        <v>44991</v>
      </c>
      <c r="D14" s="19" t="s">
        <v>22</v>
      </c>
      <c r="E14" s="19" t="s">
        <v>16</v>
      </c>
      <c r="F14" s="4">
        <v>1.3</v>
      </c>
      <c r="H14" s="39">
        <f t="shared" ref="H14" si="8">F14-G14</f>
        <v>1.3</v>
      </c>
      <c r="Q14" s="4">
        <v>1.3</v>
      </c>
      <c r="S14" s="4">
        <f t="shared" si="1"/>
        <v>1.3</v>
      </c>
      <c r="T14" s="4">
        <f t="shared" si="2"/>
        <v>0</v>
      </c>
    </row>
    <row r="15" spans="1:20" x14ac:dyDescent="0.3">
      <c r="B15" s="15"/>
      <c r="D15" s="18"/>
      <c r="E15" s="18"/>
      <c r="H15" s="39">
        <f t="shared" ref="H15:H19" si="9">F15-G15</f>
        <v>0</v>
      </c>
      <c r="J15" s="102"/>
      <c r="R15" s="4"/>
      <c r="S15" s="4">
        <f t="shared" si="1"/>
        <v>0</v>
      </c>
      <c r="T15" s="4">
        <f t="shared" si="2"/>
        <v>0</v>
      </c>
    </row>
    <row r="16" spans="1:20" x14ac:dyDescent="0.3">
      <c r="B16" s="15"/>
      <c r="D16" s="18"/>
      <c r="E16" s="18"/>
      <c r="H16" s="39">
        <f t="shared" si="9"/>
        <v>0</v>
      </c>
      <c r="J16" s="102"/>
      <c r="R16" s="4"/>
      <c r="S16" s="4">
        <f t="shared" si="1"/>
        <v>0</v>
      </c>
      <c r="T16" s="4">
        <f t="shared" si="2"/>
        <v>0</v>
      </c>
    </row>
    <row r="17" spans="2:21" x14ac:dyDescent="0.3">
      <c r="B17" s="15"/>
      <c r="D17" s="18"/>
      <c r="E17" s="18"/>
      <c r="H17" s="39">
        <f t="shared" si="9"/>
        <v>0</v>
      </c>
      <c r="J17" s="102"/>
      <c r="R17" s="4"/>
      <c r="S17" s="4">
        <f t="shared" si="1"/>
        <v>0</v>
      </c>
      <c r="T17" s="4">
        <f t="shared" si="2"/>
        <v>0</v>
      </c>
    </row>
    <row r="18" spans="2:21" x14ac:dyDescent="0.3">
      <c r="B18" s="15"/>
      <c r="D18" s="18"/>
      <c r="E18" s="18"/>
      <c r="H18" s="39">
        <f t="shared" si="9"/>
        <v>0</v>
      </c>
      <c r="J18" s="102"/>
      <c r="R18" s="4"/>
      <c r="S18" s="4">
        <f t="shared" si="1"/>
        <v>0</v>
      </c>
      <c r="T18" s="4">
        <f t="shared" si="2"/>
        <v>0</v>
      </c>
    </row>
    <row r="19" spans="2:21" x14ac:dyDescent="0.3">
      <c r="B19" s="15"/>
      <c r="D19" s="18"/>
      <c r="E19" s="18"/>
      <c r="H19" s="39">
        <f t="shared" si="9"/>
        <v>0</v>
      </c>
      <c r="J19" s="103"/>
      <c r="R19" s="4"/>
      <c r="S19" s="4">
        <f t="shared" si="1"/>
        <v>0</v>
      </c>
      <c r="T19" s="4">
        <f t="shared" si="2"/>
        <v>0</v>
      </c>
    </row>
    <row r="20" spans="2:21" ht="15" thickBot="1" x14ac:dyDescent="0.35">
      <c r="B20" s="15"/>
      <c r="F20" s="6">
        <f>SUM(F6:F19)</f>
        <v>11364.539999999999</v>
      </c>
      <c r="G20" s="6">
        <f>SUM(G6:G19)</f>
        <v>0</v>
      </c>
      <c r="H20" s="6">
        <f>SUM(H6:H19)</f>
        <v>11364.539999999999</v>
      </c>
      <c r="K20" s="6">
        <f t="shared" ref="K20:R20" si="10">SUM(K6:K19)</f>
        <v>10482</v>
      </c>
      <c r="L20" s="6">
        <f t="shared" si="10"/>
        <v>11.75</v>
      </c>
      <c r="M20" s="6">
        <f t="shared" si="10"/>
        <v>406.99</v>
      </c>
      <c r="N20" s="6">
        <f t="shared" si="10"/>
        <v>0</v>
      </c>
      <c r="O20" s="6">
        <f t="shared" si="10"/>
        <v>0</v>
      </c>
      <c r="P20" s="6">
        <f t="shared" si="10"/>
        <v>0</v>
      </c>
      <c r="Q20" s="6">
        <f t="shared" si="10"/>
        <v>2.2800000000000002</v>
      </c>
      <c r="R20" s="6">
        <f t="shared" si="10"/>
        <v>461.52</v>
      </c>
      <c r="S20" s="37">
        <f t="shared" si="1"/>
        <v>11364.54</v>
      </c>
      <c r="T20" s="37"/>
      <c r="U20" s="104"/>
    </row>
    <row r="21" spans="2:21" ht="15" thickTop="1" x14ac:dyDescent="0.3">
      <c r="F21" s="110"/>
      <c r="G21" s="110"/>
      <c r="H21" s="111"/>
      <c r="I21" s="109"/>
      <c r="J21" s="17"/>
    </row>
    <row r="22" spans="2:21" s="105" customFormat="1" x14ac:dyDescent="0.3">
      <c r="B22" s="105" t="s">
        <v>25</v>
      </c>
      <c r="C22" s="106"/>
      <c r="D22" s="80"/>
      <c r="E22" s="80"/>
      <c r="F22" s="111">
        <f>F20</f>
        <v>11364.539999999999</v>
      </c>
      <c r="G22" s="111">
        <f>G20</f>
        <v>0</v>
      </c>
      <c r="H22" s="111">
        <f>H20</f>
        <v>11364.539999999999</v>
      </c>
      <c r="I22" s="112"/>
      <c r="J22" s="108"/>
      <c r="K22" s="110">
        <f t="shared" ref="K22:R22" si="11">K20</f>
        <v>10482</v>
      </c>
      <c r="L22" s="110">
        <f t="shared" si="11"/>
        <v>11.75</v>
      </c>
      <c r="M22" s="110">
        <f t="shared" si="11"/>
        <v>406.99</v>
      </c>
      <c r="N22" s="110">
        <f t="shared" si="11"/>
        <v>0</v>
      </c>
      <c r="O22" s="110">
        <f t="shared" si="11"/>
        <v>0</v>
      </c>
      <c r="P22" s="110">
        <f t="shared" si="11"/>
        <v>0</v>
      </c>
      <c r="Q22" s="110">
        <f t="shared" si="11"/>
        <v>2.2800000000000002</v>
      </c>
      <c r="R22" s="110">
        <f t="shared" si="11"/>
        <v>461.52</v>
      </c>
      <c r="S22" s="110">
        <f>SUM(K22:R22)</f>
        <v>11364.54</v>
      </c>
      <c r="T22" s="110"/>
      <c r="U22" s="104"/>
    </row>
    <row r="24" spans="2:21" s="105" customFormat="1" x14ac:dyDescent="0.3">
      <c r="B24" s="105" t="s">
        <v>26</v>
      </c>
      <c r="C24" s="106"/>
      <c r="D24" s="80"/>
      <c r="E24" s="80"/>
      <c r="F24" s="104"/>
      <c r="G24" s="104"/>
      <c r="H24" s="113"/>
      <c r="I24" s="80"/>
      <c r="J24" s="107" t="s">
        <v>27</v>
      </c>
      <c r="K24" s="104">
        <f>K22</f>
        <v>10482</v>
      </c>
      <c r="L24" s="104"/>
      <c r="M24" s="104"/>
      <c r="N24" s="104"/>
      <c r="O24" s="104"/>
      <c r="P24" s="104"/>
      <c r="Q24" s="104" t="s">
        <v>28</v>
      </c>
      <c r="R24" s="104">
        <f>SUM(L22:R22)+G22</f>
        <v>882.54</v>
      </c>
      <c r="S24" s="104"/>
      <c r="T24" s="104"/>
    </row>
    <row r="27" spans="2:21" x14ac:dyDescent="0.3">
      <c r="R27" s="4"/>
    </row>
  </sheetData>
  <sortState xmlns:xlrd2="http://schemas.microsoft.com/office/spreadsheetml/2017/richdata2" ref="A6:AK13">
    <sortCondition ref="B6:B13"/>
  </sortState>
  <phoneticPr fontId="6" type="noConversion"/>
  <printOptions gridLines="1"/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57"/>
  <sheetViews>
    <sheetView tabSelected="1" topLeftCell="C1" zoomScale="90" zoomScaleNormal="90" workbookViewId="0">
      <pane ySplit="3" topLeftCell="A4" activePane="bottomLeft" state="frozen"/>
      <selection pane="bottomLeft" activeCell="D3" sqref="D3"/>
    </sheetView>
  </sheetViews>
  <sheetFormatPr defaultColWidth="9.109375" defaultRowHeight="15" customHeight="1" x14ac:dyDescent="0.3"/>
  <cols>
    <col min="1" max="1" width="4.88671875" style="1" customWidth="1"/>
    <col min="2" max="2" width="15.44140625" style="1" bestFit="1" customWidth="1"/>
    <col min="3" max="4" width="21.5546875" style="1" bestFit="1" customWidth="1"/>
    <col min="5" max="5" width="11.109375" style="2" bestFit="1" customWidth="1"/>
    <col min="6" max="6" width="10" style="2" bestFit="1" customWidth="1"/>
    <col min="7" max="7" width="10.88671875" style="2" bestFit="1" customWidth="1"/>
    <col min="8" max="8" width="12.109375" style="90" bestFit="1" customWidth="1"/>
    <col min="9" max="9" width="9.109375" style="10"/>
    <col min="10" max="12" width="10" style="9" bestFit="1" customWidth="1"/>
    <col min="13" max="19" width="9.109375" style="9"/>
    <col min="20" max="22" width="10.88671875" style="9" customWidth="1"/>
    <col min="23" max="23" width="10" style="9" bestFit="1" customWidth="1"/>
    <col min="24" max="30" width="10" style="9" customWidth="1"/>
    <col min="31" max="31" width="9" style="9" customWidth="1"/>
    <col min="32" max="32" width="9.88671875" style="9" bestFit="1" customWidth="1"/>
    <col min="33" max="33" width="11.109375" style="1" customWidth="1"/>
    <col min="34" max="34" width="9.6640625" style="1" bestFit="1" customWidth="1"/>
    <col min="35" max="16384" width="9.109375" style="1"/>
  </cols>
  <sheetData>
    <row r="1" spans="2:34" ht="15" customHeight="1" thickBot="1" x14ac:dyDescent="0.35">
      <c r="B1" s="5" t="s">
        <v>29</v>
      </c>
    </row>
    <row r="2" spans="2:34" ht="15" customHeight="1" x14ac:dyDescent="0.3">
      <c r="B2" s="5"/>
      <c r="J2" s="185" t="s">
        <v>30</v>
      </c>
      <c r="K2" s="184"/>
      <c r="L2" s="115"/>
      <c r="M2" s="183" t="s">
        <v>31</v>
      </c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4"/>
    </row>
    <row r="3" spans="2:34" ht="81.599999999999994" customHeight="1" thickBot="1" x14ac:dyDescent="0.35">
      <c r="B3" s="1" t="s">
        <v>1</v>
      </c>
      <c r="C3" s="1" t="s">
        <v>32</v>
      </c>
      <c r="D3" s="1" t="s">
        <v>33</v>
      </c>
      <c r="E3" s="2" t="s">
        <v>5</v>
      </c>
      <c r="F3" s="2" t="s">
        <v>6</v>
      </c>
      <c r="G3" s="2" t="s">
        <v>7</v>
      </c>
      <c r="H3" s="91" t="s">
        <v>34</v>
      </c>
      <c r="I3" s="38" t="s">
        <v>35</v>
      </c>
      <c r="J3" s="81" t="s">
        <v>36</v>
      </c>
      <c r="K3" s="116" t="s">
        <v>23</v>
      </c>
      <c r="L3" s="84" t="s">
        <v>37</v>
      </c>
      <c r="M3" s="82" t="s">
        <v>38</v>
      </c>
      <c r="N3" s="82" t="s">
        <v>39</v>
      </c>
      <c r="O3" s="82" t="s">
        <v>40</v>
      </c>
      <c r="P3" s="82" t="s">
        <v>41</v>
      </c>
      <c r="Q3" s="82" t="s">
        <v>42</v>
      </c>
      <c r="R3" s="82" t="s">
        <v>43</v>
      </c>
      <c r="S3" s="82" t="s">
        <v>44</v>
      </c>
      <c r="T3" s="114" t="s">
        <v>45</v>
      </c>
      <c r="U3" s="114" t="s">
        <v>46</v>
      </c>
      <c r="V3" s="114" t="s">
        <v>47</v>
      </c>
      <c r="W3" s="82" t="s">
        <v>48</v>
      </c>
      <c r="X3" s="82" t="s">
        <v>49</v>
      </c>
      <c r="Y3" s="82" t="s">
        <v>50</v>
      </c>
      <c r="Z3" s="82" t="s">
        <v>11</v>
      </c>
      <c r="AA3" s="82" t="s">
        <v>51</v>
      </c>
      <c r="AB3" s="82" t="s">
        <v>52</v>
      </c>
      <c r="AC3" s="82" t="s">
        <v>13</v>
      </c>
      <c r="AD3" s="82" t="s">
        <v>53</v>
      </c>
      <c r="AE3" s="82" t="s">
        <v>54</v>
      </c>
      <c r="AF3" s="83" t="s">
        <v>55</v>
      </c>
    </row>
    <row r="4" spans="2:34" ht="15" customHeight="1" x14ac:dyDescent="0.3">
      <c r="H4" s="91"/>
      <c r="I4" s="38"/>
      <c r="J4" s="40"/>
      <c r="K4" s="40"/>
      <c r="L4" s="41"/>
      <c r="M4" s="41"/>
      <c r="N4" s="41"/>
      <c r="O4" s="41"/>
      <c r="P4" s="41"/>
      <c r="Q4" s="41"/>
      <c r="R4" s="41"/>
      <c r="S4" s="41"/>
      <c r="T4" s="42"/>
      <c r="U4" s="42"/>
      <c r="V4" s="42"/>
      <c r="W4" s="41"/>
      <c r="X4" s="41"/>
      <c r="Y4" s="41"/>
      <c r="Z4" s="41"/>
      <c r="AA4" s="41"/>
      <c r="AB4" s="41"/>
      <c r="AC4" s="41"/>
      <c r="AD4" s="41"/>
      <c r="AE4" s="41"/>
      <c r="AF4" s="40"/>
      <c r="AG4" s="2"/>
      <c r="AH4" s="2"/>
    </row>
    <row r="5" spans="2:34" ht="15" customHeight="1" x14ac:dyDescent="0.3">
      <c r="B5" s="1" t="s">
        <v>1</v>
      </c>
      <c r="C5" s="1" t="s">
        <v>18</v>
      </c>
      <c r="D5" s="1" t="s">
        <v>33</v>
      </c>
      <c r="E5" s="2" t="s">
        <v>5</v>
      </c>
      <c r="F5" s="2" t="s">
        <v>6</v>
      </c>
      <c r="G5" s="2" t="s">
        <v>7</v>
      </c>
    </row>
    <row r="6" spans="2:34" ht="15" customHeight="1" x14ac:dyDescent="0.3">
      <c r="B6" s="15">
        <v>44690</v>
      </c>
      <c r="C6" s="1" t="s">
        <v>56</v>
      </c>
      <c r="D6" s="1" t="s">
        <v>57</v>
      </c>
      <c r="E6" s="2">
        <v>1077.17</v>
      </c>
      <c r="F6" s="2">
        <v>0</v>
      </c>
      <c r="G6" s="2">
        <f t="shared" ref="G6:G15" si="0">E6-F6</f>
        <v>1077.17</v>
      </c>
      <c r="H6" s="90">
        <v>766</v>
      </c>
      <c r="I6" s="10" t="s">
        <v>21</v>
      </c>
      <c r="J6" s="2">
        <v>1077.17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>
        <f t="shared" ref="AG6:AG51" si="1">SUM(J6:AF6)</f>
        <v>1077.17</v>
      </c>
      <c r="AH6" s="2">
        <f t="shared" ref="AH6:AH51" si="2">AG6-G6</f>
        <v>0</v>
      </c>
    </row>
    <row r="7" spans="2:34" ht="15" customHeight="1" x14ac:dyDescent="0.3">
      <c r="B7" s="15">
        <v>44690</v>
      </c>
      <c r="C7" s="1" t="s">
        <v>19</v>
      </c>
      <c r="D7" s="1" t="s">
        <v>58</v>
      </c>
      <c r="E7" s="2">
        <v>40.32</v>
      </c>
      <c r="F7" s="2">
        <v>6.72</v>
      </c>
      <c r="G7" s="2">
        <f t="shared" si="0"/>
        <v>33.6</v>
      </c>
      <c r="H7" s="90">
        <v>767</v>
      </c>
      <c r="I7" s="10" t="s">
        <v>21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>
        <v>33.6</v>
      </c>
      <c r="AB7" s="2"/>
      <c r="AC7" s="2"/>
      <c r="AD7" s="2"/>
      <c r="AE7" s="2"/>
      <c r="AF7" s="2"/>
      <c r="AG7" s="2">
        <f t="shared" si="1"/>
        <v>33.6</v>
      </c>
      <c r="AH7" s="2">
        <f t="shared" si="2"/>
        <v>0</v>
      </c>
    </row>
    <row r="8" spans="2:34" ht="15" customHeight="1" x14ac:dyDescent="0.3">
      <c r="B8" s="15">
        <v>44690</v>
      </c>
      <c r="C8" s="1" t="s">
        <v>23</v>
      </c>
      <c r="D8" s="1" t="s">
        <v>59</v>
      </c>
      <c r="E8" s="2">
        <v>333.23</v>
      </c>
      <c r="F8" s="2">
        <v>0</v>
      </c>
      <c r="G8" s="2">
        <f t="shared" si="0"/>
        <v>333.23</v>
      </c>
      <c r="H8" s="90">
        <v>768</v>
      </c>
      <c r="I8" s="10" t="s">
        <v>21</v>
      </c>
      <c r="K8" s="9">
        <v>333.23</v>
      </c>
      <c r="AG8" s="2">
        <f t="shared" si="1"/>
        <v>333.23</v>
      </c>
      <c r="AH8" s="2">
        <f t="shared" si="2"/>
        <v>0</v>
      </c>
    </row>
    <row r="9" spans="2:34" ht="15" customHeight="1" x14ac:dyDescent="0.3">
      <c r="B9" s="15">
        <v>44690</v>
      </c>
      <c r="C9" s="1" t="s">
        <v>52</v>
      </c>
      <c r="D9" s="1" t="s">
        <v>45</v>
      </c>
      <c r="E9" s="2">
        <v>10</v>
      </c>
      <c r="F9" s="2">
        <v>0</v>
      </c>
      <c r="G9" s="2">
        <f t="shared" si="0"/>
        <v>10</v>
      </c>
      <c r="H9" s="90">
        <v>769</v>
      </c>
      <c r="I9" s="10" t="s">
        <v>21</v>
      </c>
      <c r="J9" s="2"/>
      <c r="K9" s="2"/>
      <c r="L9" s="2"/>
      <c r="M9" s="2"/>
      <c r="N9" s="2"/>
      <c r="O9" s="2"/>
      <c r="P9" s="2"/>
      <c r="Q9" s="2"/>
      <c r="R9" s="2"/>
      <c r="S9" s="2"/>
      <c r="T9" s="2">
        <v>10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>
        <f t="shared" si="1"/>
        <v>10</v>
      </c>
      <c r="AH9" s="2">
        <f t="shared" si="2"/>
        <v>0</v>
      </c>
    </row>
    <row r="10" spans="2:34" ht="15" customHeight="1" x14ac:dyDescent="0.3">
      <c r="B10" s="15">
        <v>44690</v>
      </c>
      <c r="C10" s="1" t="s">
        <v>60</v>
      </c>
      <c r="D10" s="1" t="s">
        <v>61</v>
      </c>
      <c r="E10" s="2">
        <v>250</v>
      </c>
      <c r="F10" s="2">
        <v>0</v>
      </c>
      <c r="G10" s="2">
        <f t="shared" si="0"/>
        <v>250</v>
      </c>
      <c r="H10" s="90">
        <v>770</v>
      </c>
      <c r="I10" s="10" t="s">
        <v>21</v>
      </c>
      <c r="AE10" s="9">
        <v>250</v>
      </c>
      <c r="AG10" s="2">
        <f t="shared" si="1"/>
        <v>250</v>
      </c>
      <c r="AH10" s="2">
        <f t="shared" si="2"/>
        <v>0</v>
      </c>
    </row>
    <row r="11" spans="2:34" ht="15" customHeight="1" x14ac:dyDescent="0.3">
      <c r="B11" s="15">
        <v>44690</v>
      </c>
      <c r="C11" s="1" t="s">
        <v>62</v>
      </c>
      <c r="D11" s="1" t="s">
        <v>41</v>
      </c>
      <c r="E11" s="2">
        <v>125</v>
      </c>
      <c r="F11" s="2">
        <v>0</v>
      </c>
      <c r="G11" s="2">
        <f t="shared" si="0"/>
        <v>125</v>
      </c>
      <c r="H11" s="90">
        <v>771</v>
      </c>
      <c r="I11" s="10" t="s">
        <v>21</v>
      </c>
      <c r="J11" s="2"/>
      <c r="K11" s="2"/>
      <c r="L11" s="2"/>
      <c r="M11" s="2"/>
      <c r="N11" s="2"/>
      <c r="O11" s="2"/>
      <c r="P11" s="2">
        <v>125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>
        <f t="shared" si="1"/>
        <v>125</v>
      </c>
      <c r="AH11" s="2">
        <f t="shared" si="2"/>
        <v>0</v>
      </c>
    </row>
    <row r="12" spans="2:34" ht="15" customHeight="1" x14ac:dyDescent="0.3">
      <c r="B12" s="15">
        <v>44690</v>
      </c>
      <c r="C12" s="1" t="s">
        <v>63</v>
      </c>
      <c r="D12" s="1" t="s">
        <v>64</v>
      </c>
      <c r="E12" s="2">
        <v>35</v>
      </c>
      <c r="F12" s="2">
        <v>0</v>
      </c>
      <c r="G12" s="2">
        <f t="shared" si="0"/>
        <v>35</v>
      </c>
      <c r="H12" s="90">
        <v>772</v>
      </c>
      <c r="I12" s="10" t="s">
        <v>21</v>
      </c>
      <c r="J12" s="2"/>
      <c r="K12" s="2"/>
      <c r="L12" s="2"/>
      <c r="M12" s="2"/>
      <c r="N12" s="2"/>
      <c r="O12" s="2"/>
      <c r="P12" s="2"/>
      <c r="Q12" s="2"/>
      <c r="R12" s="2">
        <v>35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>
        <f t="shared" si="1"/>
        <v>35</v>
      </c>
      <c r="AH12" s="2">
        <f t="shared" si="2"/>
        <v>0</v>
      </c>
    </row>
    <row r="13" spans="2:34" ht="15" customHeight="1" x14ac:dyDescent="0.3">
      <c r="B13" s="15">
        <v>44690</v>
      </c>
      <c r="C13" s="1" t="s">
        <v>65</v>
      </c>
      <c r="D13" s="1" t="s">
        <v>12</v>
      </c>
      <c r="E13" s="2">
        <v>60</v>
      </c>
      <c r="F13" s="2">
        <v>0</v>
      </c>
      <c r="G13" s="2">
        <f t="shared" si="0"/>
        <v>60</v>
      </c>
      <c r="H13" s="90">
        <v>773</v>
      </c>
      <c r="I13" s="10" t="s">
        <v>21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>
        <v>60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>
        <f t="shared" si="1"/>
        <v>60</v>
      </c>
      <c r="AH13" s="2">
        <f t="shared" si="2"/>
        <v>0</v>
      </c>
    </row>
    <row r="14" spans="2:34" ht="15" customHeight="1" x14ac:dyDescent="0.3">
      <c r="B14" s="15">
        <v>44708</v>
      </c>
      <c r="C14" s="1" t="s">
        <v>66</v>
      </c>
      <c r="D14" s="1" t="s">
        <v>48</v>
      </c>
      <c r="E14" s="2">
        <v>405.05</v>
      </c>
      <c r="F14" s="2">
        <v>0</v>
      </c>
      <c r="G14" s="2">
        <f t="shared" si="0"/>
        <v>405.05</v>
      </c>
      <c r="H14" s="90">
        <v>774</v>
      </c>
      <c r="I14" s="10" t="s">
        <v>21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>
        <v>405.05</v>
      </c>
      <c r="X14" s="2"/>
      <c r="Y14" s="2"/>
      <c r="Z14" s="2"/>
      <c r="AA14" s="2"/>
      <c r="AB14" s="2"/>
      <c r="AC14" s="2"/>
      <c r="AD14" s="2"/>
      <c r="AE14" s="2"/>
      <c r="AF14" s="2"/>
      <c r="AG14" s="2">
        <f t="shared" si="1"/>
        <v>405.05</v>
      </c>
      <c r="AH14" s="2">
        <f t="shared" si="2"/>
        <v>0</v>
      </c>
    </row>
    <row r="15" spans="2:34" ht="14.4" x14ac:dyDescent="0.3">
      <c r="B15" s="15">
        <v>44746</v>
      </c>
      <c r="C15" s="1" t="s">
        <v>56</v>
      </c>
      <c r="D15" s="1" t="s">
        <v>57</v>
      </c>
      <c r="E15" s="2">
        <v>572.20000000000005</v>
      </c>
      <c r="F15" s="2">
        <v>0</v>
      </c>
      <c r="G15" s="2">
        <f t="shared" si="0"/>
        <v>572.20000000000005</v>
      </c>
      <c r="H15" s="90">
        <v>775</v>
      </c>
      <c r="I15" s="10" t="s">
        <v>21</v>
      </c>
      <c r="J15" s="2">
        <v>572.20000000000005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>
        <f t="shared" si="1"/>
        <v>572.20000000000005</v>
      </c>
      <c r="AH15" s="2">
        <f t="shared" si="2"/>
        <v>0</v>
      </c>
    </row>
    <row r="16" spans="2:34" ht="15" customHeight="1" x14ac:dyDescent="0.3">
      <c r="B16" s="15">
        <v>44746</v>
      </c>
      <c r="C16" s="1" t="s">
        <v>23</v>
      </c>
      <c r="D16" s="1" t="s">
        <v>59</v>
      </c>
      <c r="E16" s="2">
        <v>133</v>
      </c>
      <c r="F16" s="2">
        <v>0</v>
      </c>
      <c r="G16" s="2">
        <f t="shared" ref="G16:G24" si="3">E16-F16</f>
        <v>133</v>
      </c>
      <c r="H16" s="90">
        <v>776</v>
      </c>
      <c r="I16" s="10" t="s">
        <v>21</v>
      </c>
      <c r="J16" s="2"/>
      <c r="K16" s="2">
        <v>133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>
        <f t="shared" si="1"/>
        <v>133</v>
      </c>
      <c r="AH16" s="2">
        <f t="shared" si="2"/>
        <v>0</v>
      </c>
    </row>
    <row r="17" spans="2:34" ht="15" customHeight="1" x14ac:dyDescent="0.3">
      <c r="B17" s="15">
        <v>44746</v>
      </c>
      <c r="C17" s="1" t="s">
        <v>67</v>
      </c>
      <c r="D17" s="1" t="s">
        <v>68</v>
      </c>
      <c r="E17" s="2">
        <v>122.72</v>
      </c>
      <c r="F17" s="2">
        <v>0</v>
      </c>
      <c r="G17" s="2">
        <f t="shared" si="3"/>
        <v>122.72</v>
      </c>
      <c r="H17" s="90">
        <v>777</v>
      </c>
      <c r="I17" s="10" t="s">
        <v>21</v>
      </c>
      <c r="J17" s="2"/>
      <c r="K17" s="2"/>
      <c r="L17" s="2"/>
      <c r="M17" s="2"/>
      <c r="N17" s="2"/>
      <c r="O17" s="2">
        <v>122.72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>
        <f t="shared" si="1"/>
        <v>122.72</v>
      </c>
      <c r="AH17" s="2">
        <f t="shared" si="2"/>
        <v>0</v>
      </c>
    </row>
    <row r="18" spans="2:34" ht="15" customHeight="1" x14ac:dyDescent="0.3">
      <c r="B18" s="15">
        <v>44746</v>
      </c>
      <c r="C18" s="1" t="s">
        <v>69</v>
      </c>
      <c r="D18" s="1" t="s">
        <v>68</v>
      </c>
      <c r="E18" s="2">
        <v>40</v>
      </c>
      <c r="F18" s="2">
        <v>0</v>
      </c>
      <c r="G18" s="2">
        <f t="shared" si="3"/>
        <v>40</v>
      </c>
      <c r="H18" s="90">
        <v>778</v>
      </c>
      <c r="I18" s="10" t="s">
        <v>21</v>
      </c>
      <c r="J18" s="2"/>
      <c r="K18" s="2"/>
      <c r="L18" s="2"/>
      <c r="M18" s="2"/>
      <c r="N18" s="2"/>
      <c r="O18" s="2">
        <v>40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>
        <f t="shared" si="1"/>
        <v>40</v>
      </c>
      <c r="AH18" s="2">
        <f t="shared" si="2"/>
        <v>0</v>
      </c>
    </row>
    <row r="19" spans="2:34" ht="15" customHeight="1" x14ac:dyDescent="0.3">
      <c r="B19" s="15">
        <v>44746</v>
      </c>
      <c r="C19" s="1" t="s">
        <v>19</v>
      </c>
      <c r="D19" s="1" t="s">
        <v>58</v>
      </c>
      <c r="E19" s="2">
        <v>397.8</v>
      </c>
      <c r="F19" s="2">
        <v>66.3</v>
      </c>
      <c r="G19" s="2">
        <f t="shared" si="3"/>
        <v>331.5</v>
      </c>
      <c r="H19" s="90">
        <v>779</v>
      </c>
      <c r="I19" s="10" t="s">
        <v>21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>
        <v>331.5</v>
      </c>
      <c r="AB19" s="2"/>
      <c r="AC19" s="2"/>
      <c r="AD19" s="2"/>
      <c r="AE19" s="2"/>
      <c r="AF19" s="2"/>
      <c r="AG19" s="2">
        <f t="shared" si="1"/>
        <v>331.5</v>
      </c>
      <c r="AH19" s="2">
        <f t="shared" si="2"/>
        <v>0</v>
      </c>
    </row>
    <row r="20" spans="2:34" ht="15" customHeight="1" x14ac:dyDescent="0.3">
      <c r="B20" s="15">
        <v>44746</v>
      </c>
      <c r="C20" s="1" t="s">
        <v>65</v>
      </c>
      <c r="D20" s="1" t="s">
        <v>12</v>
      </c>
      <c r="E20" s="2">
        <v>60</v>
      </c>
      <c r="F20" s="2">
        <v>0</v>
      </c>
      <c r="G20" s="2">
        <f t="shared" si="3"/>
        <v>60</v>
      </c>
      <c r="H20" s="90">
        <v>780</v>
      </c>
      <c r="I20" s="10" t="s">
        <v>21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>
        <v>60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>
        <f t="shared" si="1"/>
        <v>60</v>
      </c>
      <c r="AH20" s="2">
        <f t="shared" si="2"/>
        <v>0</v>
      </c>
    </row>
    <row r="21" spans="2:34" ht="15" customHeight="1" x14ac:dyDescent="0.3">
      <c r="B21" s="15">
        <v>44746</v>
      </c>
      <c r="C21" s="1" t="s">
        <v>70</v>
      </c>
      <c r="D21" s="1" t="s">
        <v>71</v>
      </c>
      <c r="E21" s="2">
        <v>318</v>
      </c>
      <c r="F21" s="2">
        <v>53</v>
      </c>
      <c r="G21" s="2">
        <f t="shared" si="3"/>
        <v>265</v>
      </c>
      <c r="H21" s="90">
        <v>781</v>
      </c>
      <c r="I21" s="10" t="s">
        <v>21</v>
      </c>
      <c r="Y21" s="9">
        <v>265</v>
      </c>
      <c r="AG21" s="2">
        <f t="shared" si="1"/>
        <v>265</v>
      </c>
      <c r="AH21" s="2">
        <f t="shared" si="2"/>
        <v>0</v>
      </c>
    </row>
    <row r="22" spans="2:34" ht="15" customHeight="1" x14ac:dyDescent="0.3">
      <c r="B22" s="15">
        <v>44746</v>
      </c>
      <c r="C22" s="1" t="s">
        <v>70</v>
      </c>
      <c r="D22" s="1" t="s">
        <v>72</v>
      </c>
      <c r="E22" s="2">
        <v>98.4</v>
      </c>
      <c r="F22" s="2">
        <v>16.399999999999999</v>
      </c>
      <c r="G22" s="2">
        <f t="shared" si="3"/>
        <v>82</v>
      </c>
      <c r="H22" s="90">
        <v>782</v>
      </c>
      <c r="I22" s="10" t="s">
        <v>21</v>
      </c>
      <c r="Y22" s="9">
        <v>82</v>
      </c>
      <c r="AG22" s="2">
        <f t="shared" si="1"/>
        <v>82</v>
      </c>
      <c r="AH22" s="2">
        <f t="shared" si="2"/>
        <v>0</v>
      </c>
    </row>
    <row r="23" spans="2:34" ht="15" customHeight="1" x14ac:dyDescent="0.3">
      <c r="B23" s="15">
        <v>44761</v>
      </c>
      <c r="C23" s="1" t="s">
        <v>56</v>
      </c>
      <c r="D23" s="1" t="s">
        <v>57</v>
      </c>
      <c r="E23" s="2">
        <v>572.20000000000005</v>
      </c>
      <c r="F23" s="2">
        <v>0</v>
      </c>
      <c r="G23" s="2">
        <f t="shared" si="3"/>
        <v>572.20000000000005</v>
      </c>
      <c r="H23" s="90">
        <v>783</v>
      </c>
      <c r="I23" s="10" t="s">
        <v>21</v>
      </c>
      <c r="J23" s="2">
        <v>572.20000000000005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>
        <f t="shared" si="1"/>
        <v>572.20000000000005</v>
      </c>
      <c r="AH23" s="2">
        <f t="shared" si="2"/>
        <v>0</v>
      </c>
    </row>
    <row r="24" spans="2:34" ht="15" customHeight="1" x14ac:dyDescent="0.3">
      <c r="B24" s="15">
        <v>44761</v>
      </c>
      <c r="C24" s="1" t="s">
        <v>23</v>
      </c>
      <c r="D24" s="1" t="s">
        <v>59</v>
      </c>
      <c r="E24" s="2">
        <v>133</v>
      </c>
      <c r="F24" s="2">
        <v>0</v>
      </c>
      <c r="G24" s="2">
        <f t="shared" si="3"/>
        <v>133</v>
      </c>
      <c r="H24" s="90">
        <v>784</v>
      </c>
      <c r="I24" s="10" t="s">
        <v>21</v>
      </c>
      <c r="J24" s="2"/>
      <c r="K24" s="2">
        <v>133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>
        <f t="shared" si="1"/>
        <v>133</v>
      </c>
      <c r="AH24" s="2">
        <f t="shared" si="2"/>
        <v>0</v>
      </c>
    </row>
    <row r="25" spans="2:34" ht="15" customHeight="1" x14ac:dyDescent="0.3">
      <c r="B25" s="15">
        <v>44795</v>
      </c>
      <c r="C25" s="1" t="s">
        <v>73</v>
      </c>
      <c r="D25" s="1" t="s">
        <v>41</v>
      </c>
      <c r="E25" s="2">
        <v>55</v>
      </c>
      <c r="F25" s="2">
        <v>0</v>
      </c>
      <c r="G25" s="2">
        <f t="shared" ref="G25:G26" si="4">E25-F25</f>
        <v>55</v>
      </c>
      <c r="H25" s="90">
        <v>785</v>
      </c>
      <c r="I25" s="10" t="s">
        <v>21</v>
      </c>
      <c r="J25" s="2"/>
      <c r="K25" s="2"/>
      <c r="L25" s="2"/>
      <c r="M25" s="2"/>
      <c r="N25" s="2"/>
      <c r="O25" s="2"/>
      <c r="P25" s="2">
        <v>55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>
        <f t="shared" si="1"/>
        <v>55</v>
      </c>
      <c r="AH25" s="2">
        <f t="shared" si="2"/>
        <v>0</v>
      </c>
    </row>
    <row r="26" spans="2:34" ht="15" customHeight="1" x14ac:dyDescent="0.3">
      <c r="B26" s="15">
        <v>44795</v>
      </c>
      <c r="C26" s="1" t="s">
        <v>65</v>
      </c>
      <c r="D26" s="1" t="s">
        <v>12</v>
      </c>
      <c r="E26" s="2">
        <v>120</v>
      </c>
      <c r="F26" s="2">
        <v>0</v>
      </c>
      <c r="G26" s="2">
        <f t="shared" si="4"/>
        <v>120</v>
      </c>
      <c r="H26" s="90">
        <v>786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>
        <v>120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>
        <f t="shared" si="1"/>
        <v>120</v>
      </c>
      <c r="AH26" s="2">
        <f t="shared" si="2"/>
        <v>0</v>
      </c>
    </row>
    <row r="27" spans="2:34" ht="15" customHeight="1" x14ac:dyDescent="0.3">
      <c r="B27" s="15">
        <v>44795</v>
      </c>
      <c r="C27" s="1" t="s">
        <v>70</v>
      </c>
      <c r="D27" s="1" t="s">
        <v>72</v>
      </c>
      <c r="E27" s="2">
        <v>51.6</v>
      </c>
      <c r="F27" s="2">
        <v>8.6</v>
      </c>
      <c r="G27" s="2">
        <f>E27-F27</f>
        <v>43</v>
      </c>
      <c r="H27" s="90">
        <v>787</v>
      </c>
      <c r="I27" s="10" t="s">
        <v>21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>
        <v>43</v>
      </c>
      <c r="Z27" s="2"/>
      <c r="AA27" s="2"/>
      <c r="AB27" s="2"/>
      <c r="AC27" s="2"/>
      <c r="AD27" s="2"/>
      <c r="AE27" s="2"/>
      <c r="AF27" s="2"/>
      <c r="AG27" s="2">
        <f t="shared" si="1"/>
        <v>43</v>
      </c>
      <c r="AH27" s="2">
        <f t="shared" si="2"/>
        <v>0</v>
      </c>
    </row>
    <row r="28" spans="2:34" ht="15" customHeight="1" x14ac:dyDescent="0.3">
      <c r="B28" s="34">
        <v>44809</v>
      </c>
      <c r="C28" s="1" t="s">
        <v>74</v>
      </c>
      <c r="D28" s="1" t="s">
        <v>75</v>
      </c>
      <c r="E28" s="2">
        <v>198.24</v>
      </c>
      <c r="F28" s="2">
        <v>0</v>
      </c>
      <c r="G28" s="2">
        <f>E28-F28</f>
        <v>198.24</v>
      </c>
      <c r="H28" s="90">
        <v>788</v>
      </c>
      <c r="I28" s="10" t="s">
        <v>21</v>
      </c>
      <c r="J28" s="9">
        <v>158.4</v>
      </c>
      <c r="L28" s="9">
        <v>37.799999999999997</v>
      </c>
      <c r="M28" s="9">
        <v>2.04</v>
      </c>
      <c r="AG28" s="2">
        <f t="shared" si="1"/>
        <v>198.23999999999998</v>
      </c>
      <c r="AH28" s="2">
        <f t="shared" si="2"/>
        <v>0</v>
      </c>
    </row>
    <row r="29" spans="2:34" ht="15" customHeight="1" x14ac:dyDescent="0.3">
      <c r="B29" s="34">
        <v>44809</v>
      </c>
      <c r="C29" s="1" t="s">
        <v>23</v>
      </c>
      <c r="D29" s="1" t="s">
        <v>59</v>
      </c>
      <c r="E29" s="2">
        <v>39.6</v>
      </c>
      <c r="F29" s="2">
        <v>0</v>
      </c>
      <c r="G29" s="2">
        <f>E29-F29</f>
        <v>39.6</v>
      </c>
      <c r="H29" s="90">
        <v>789</v>
      </c>
      <c r="I29" s="10" t="s">
        <v>21</v>
      </c>
      <c r="K29" s="9">
        <v>39.6</v>
      </c>
      <c r="AG29" s="2">
        <f t="shared" si="1"/>
        <v>39.6</v>
      </c>
      <c r="AH29" s="2">
        <f t="shared" si="2"/>
        <v>0</v>
      </c>
    </row>
    <row r="30" spans="2:34" ht="15" customHeight="1" x14ac:dyDescent="0.3">
      <c r="B30" s="34">
        <v>44809</v>
      </c>
      <c r="C30" s="1" t="s">
        <v>76</v>
      </c>
      <c r="D30" s="1" t="s">
        <v>77</v>
      </c>
      <c r="E30" s="2">
        <v>240</v>
      </c>
      <c r="F30" s="2">
        <v>40</v>
      </c>
      <c r="G30" s="2">
        <f t="shared" ref="G30:G34" si="5">E30-F30</f>
        <v>200</v>
      </c>
      <c r="H30" s="90">
        <v>790</v>
      </c>
      <c r="I30" s="10" t="s">
        <v>21</v>
      </c>
      <c r="J30" s="2"/>
      <c r="K30" s="2"/>
      <c r="L30" s="2"/>
      <c r="M30" s="2"/>
      <c r="N30" s="2"/>
      <c r="O30" s="2"/>
      <c r="P30" s="2"/>
      <c r="Q30" s="2"/>
      <c r="R30" s="2">
        <v>200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>
        <f t="shared" si="1"/>
        <v>200</v>
      </c>
      <c r="AH30" s="2">
        <f t="shared" si="2"/>
        <v>0</v>
      </c>
    </row>
    <row r="31" spans="2:34" ht="15" customHeight="1" x14ac:dyDescent="0.3">
      <c r="B31" s="34">
        <v>44809</v>
      </c>
      <c r="C31" s="1" t="s">
        <v>78</v>
      </c>
      <c r="D31" s="1" t="s">
        <v>53</v>
      </c>
      <c r="E31" s="2">
        <v>288</v>
      </c>
      <c r="F31" s="2">
        <v>48</v>
      </c>
      <c r="G31" s="2">
        <f t="shared" si="5"/>
        <v>240</v>
      </c>
      <c r="H31" s="90">
        <v>791</v>
      </c>
      <c r="I31" s="10" t="s">
        <v>21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>
        <v>240</v>
      </c>
      <c r="AE31" s="2"/>
      <c r="AF31" s="2"/>
      <c r="AG31" s="2">
        <f t="shared" si="1"/>
        <v>240</v>
      </c>
      <c r="AH31" s="2">
        <f t="shared" si="2"/>
        <v>0</v>
      </c>
    </row>
    <row r="32" spans="2:34" ht="15" customHeight="1" x14ac:dyDescent="0.3">
      <c r="B32" s="34">
        <v>44814</v>
      </c>
      <c r="C32" s="1" t="s">
        <v>79</v>
      </c>
      <c r="D32" s="1" t="s">
        <v>80</v>
      </c>
      <c r="E32" s="2">
        <v>9947.23</v>
      </c>
      <c r="F32" s="2">
        <v>0</v>
      </c>
      <c r="G32" s="2">
        <f t="shared" si="5"/>
        <v>9947.23</v>
      </c>
      <c r="H32" s="90">
        <v>792</v>
      </c>
      <c r="I32" s="10" t="s">
        <v>21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>
        <v>9947.23</v>
      </c>
      <c r="AE32" s="2"/>
      <c r="AF32" s="2"/>
      <c r="AG32" s="2">
        <f t="shared" ref="AG32" si="6">SUM(J32:AF32)</f>
        <v>9947.23</v>
      </c>
      <c r="AH32" s="2">
        <f t="shared" ref="AH32" si="7">AG32-G32</f>
        <v>0</v>
      </c>
    </row>
    <row r="33" spans="2:34" ht="15" customHeight="1" x14ac:dyDescent="0.3">
      <c r="B33" s="15">
        <v>44827</v>
      </c>
      <c r="C33" s="1" t="s">
        <v>81</v>
      </c>
      <c r="D33" s="1" t="s">
        <v>53</v>
      </c>
      <c r="E33" s="2">
        <v>3525.76</v>
      </c>
      <c r="F33" s="2">
        <v>587.62</v>
      </c>
      <c r="G33" s="2">
        <f t="shared" si="5"/>
        <v>2938.1400000000003</v>
      </c>
      <c r="H33" s="90">
        <v>796</v>
      </c>
      <c r="I33" s="10" t="s">
        <v>21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>
        <v>2938.14</v>
      </c>
      <c r="AE33" s="2"/>
      <c r="AF33" s="2"/>
      <c r="AG33" s="2">
        <f t="shared" si="1"/>
        <v>2938.14</v>
      </c>
      <c r="AH33" s="2">
        <f t="shared" si="2"/>
        <v>0</v>
      </c>
    </row>
    <row r="34" spans="2:34" ht="15" customHeight="1" x14ac:dyDescent="0.3">
      <c r="B34" s="15">
        <v>44827</v>
      </c>
      <c r="C34" s="1" t="s">
        <v>82</v>
      </c>
      <c r="D34" s="1" t="s">
        <v>53</v>
      </c>
      <c r="E34" s="2">
        <v>3000</v>
      </c>
      <c r="F34" s="2">
        <v>500</v>
      </c>
      <c r="G34" s="2">
        <f t="shared" si="5"/>
        <v>2500</v>
      </c>
      <c r="H34" s="90">
        <v>796</v>
      </c>
      <c r="I34" s="10" t="s">
        <v>21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>
        <v>2500</v>
      </c>
      <c r="AE34" s="2"/>
      <c r="AF34" s="2"/>
      <c r="AG34" s="2">
        <f t="shared" si="1"/>
        <v>2500</v>
      </c>
      <c r="AH34" s="2">
        <f t="shared" si="2"/>
        <v>0</v>
      </c>
    </row>
    <row r="35" spans="2:34" ht="15" customHeight="1" x14ac:dyDescent="0.3">
      <c r="B35" s="15">
        <v>44872</v>
      </c>
      <c r="C35" s="1" t="s">
        <v>74</v>
      </c>
      <c r="D35" s="1" t="s">
        <v>75</v>
      </c>
      <c r="E35" s="2">
        <v>562.14</v>
      </c>
      <c r="F35" s="2">
        <v>0</v>
      </c>
      <c r="G35" s="2">
        <f>E35-F35</f>
        <v>562.14</v>
      </c>
      <c r="H35" s="90">
        <v>797</v>
      </c>
      <c r="I35" s="10" t="s">
        <v>21</v>
      </c>
      <c r="J35" s="2">
        <v>543.24</v>
      </c>
      <c r="K35" s="2"/>
      <c r="L35" s="2">
        <v>18.899999999999999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>
        <f t="shared" si="1"/>
        <v>562.14</v>
      </c>
      <c r="AH35" s="2">
        <f t="shared" si="2"/>
        <v>0</v>
      </c>
    </row>
    <row r="36" spans="2:34" ht="15" customHeight="1" x14ac:dyDescent="0.3">
      <c r="B36" s="15">
        <v>44872</v>
      </c>
      <c r="C36" s="1" t="s">
        <v>23</v>
      </c>
      <c r="D36" s="1" t="s">
        <v>59</v>
      </c>
      <c r="E36" s="2">
        <v>135.6</v>
      </c>
      <c r="F36" s="2">
        <v>0</v>
      </c>
      <c r="G36" s="2">
        <f>E36-F36</f>
        <v>135.6</v>
      </c>
      <c r="H36" s="90">
        <v>798</v>
      </c>
      <c r="I36" s="10" t="s">
        <v>21</v>
      </c>
      <c r="K36" s="9">
        <v>135.6</v>
      </c>
      <c r="AG36" s="2">
        <f t="shared" si="1"/>
        <v>135.6</v>
      </c>
      <c r="AH36" s="2">
        <f t="shared" si="2"/>
        <v>0</v>
      </c>
    </row>
    <row r="37" spans="2:34" ht="15" customHeight="1" x14ac:dyDescent="0.3">
      <c r="B37" s="15">
        <v>44872</v>
      </c>
      <c r="C37" s="1" t="s">
        <v>65</v>
      </c>
      <c r="D37" s="1" t="s">
        <v>12</v>
      </c>
      <c r="E37" s="2">
        <v>180</v>
      </c>
      <c r="F37" s="2">
        <v>0</v>
      </c>
      <c r="G37" s="2">
        <f>E37-F37</f>
        <v>180</v>
      </c>
      <c r="H37" s="90">
        <v>799</v>
      </c>
      <c r="I37" s="10" t="s">
        <v>21</v>
      </c>
      <c r="U37" s="9">
        <v>180</v>
      </c>
      <c r="AG37" s="2">
        <f t="shared" si="1"/>
        <v>180</v>
      </c>
      <c r="AH37" s="2">
        <f t="shared" si="2"/>
        <v>0</v>
      </c>
    </row>
    <row r="38" spans="2:34" ht="15" customHeight="1" x14ac:dyDescent="0.3">
      <c r="B38" s="15">
        <v>44872</v>
      </c>
      <c r="C38" s="1" t="s">
        <v>83</v>
      </c>
      <c r="D38" s="1" t="s">
        <v>84</v>
      </c>
      <c r="E38" s="2">
        <v>172.8</v>
      </c>
      <c r="F38" s="2">
        <v>28.8</v>
      </c>
      <c r="G38" s="2">
        <f t="shared" ref="G38:G51" si="8">E38-F38</f>
        <v>144</v>
      </c>
      <c r="H38" s="90">
        <v>800</v>
      </c>
      <c r="I38" s="10" t="s">
        <v>21</v>
      </c>
      <c r="J38" s="2"/>
      <c r="K38" s="2"/>
      <c r="L38" s="2"/>
      <c r="M38" s="2"/>
      <c r="N38" s="2"/>
      <c r="O38" s="2">
        <v>144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>
        <f t="shared" si="1"/>
        <v>144</v>
      </c>
      <c r="AH38" s="2">
        <f t="shared" si="2"/>
        <v>0</v>
      </c>
    </row>
    <row r="39" spans="2:34" ht="15" customHeight="1" x14ac:dyDescent="0.3">
      <c r="B39" s="15">
        <v>44872</v>
      </c>
      <c r="C39" s="1" t="s">
        <v>79</v>
      </c>
      <c r="D39" s="1" t="s">
        <v>85</v>
      </c>
      <c r="E39" s="2">
        <v>9560.5499999999993</v>
      </c>
      <c r="F39" s="2">
        <v>0</v>
      </c>
      <c r="G39" s="2">
        <f t="shared" si="8"/>
        <v>9560.5499999999993</v>
      </c>
      <c r="H39" s="90">
        <v>801</v>
      </c>
      <c r="I39" s="10" t="s">
        <v>21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>
        <v>9560.5499999999993</v>
      </c>
      <c r="AE39" s="2"/>
      <c r="AF39" s="2"/>
      <c r="AG39" s="2">
        <f t="shared" si="1"/>
        <v>9560.5499999999993</v>
      </c>
      <c r="AH39" s="2">
        <f t="shared" si="2"/>
        <v>0</v>
      </c>
    </row>
    <row r="40" spans="2:34" ht="15" customHeight="1" x14ac:dyDescent="0.3">
      <c r="B40" s="15">
        <v>44935</v>
      </c>
      <c r="C40" s="1" t="s">
        <v>74</v>
      </c>
      <c r="D40" s="1" t="s">
        <v>75</v>
      </c>
      <c r="E40" s="2">
        <v>879.04</v>
      </c>
      <c r="F40" s="2">
        <v>45</v>
      </c>
      <c r="G40" s="2">
        <f>E40-F40</f>
        <v>834.04</v>
      </c>
      <c r="H40" s="90">
        <v>803</v>
      </c>
      <c r="I40" s="10" t="s">
        <v>21</v>
      </c>
      <c r="J40" s="2">
        <v>607.70000000000005</v>
      </c>
      <c r="K40" s="2"/>
      <c r="L40" s="2"/>
      <c r="M40" s="2">
        <v>1.36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>
        <v>224.98</v>
      </c>
      <c r="Y40" s="2"/>
      <c r="Z40" s="2"/>
      <c r="AA40" s="2"/>
      <c r="AB40" s="2"/>
      <c r="AC40" s="2"/>
      <c r="AD40" s="2"/>
      <c r="AE40" s="2"/>
      <c r="AF40" s="2"/>
      <c r="AG40" s="2">
        <f t="shared" si="1"/>
        <v>834.04000000000008</v>
      </c>
      <c r="AH40" s="2">
        <f t="shared" si="2"/>
        <v>0</v>
      </c>
    </row>
    <row r="41" spans="2:34" ht="15" customHeight="1" x14ac:dyDescent="0.3">
      <c r="B41" s="15">
        <v>44935</v>
      </c>
      <c r="C41" s="1" t="s">
        <v>23</v>
      </c>
      <c r="D41" s="1" t="s">
        <v>59</v>
      </c>
      <c r="E41" s="2">
        <v>152.22999999999999</v>
      </c>
      <c r="F41" s="2">
        <v>0</v>
      </c>
      <c r="G41" s="2">
        <f t="shared" si="8"/>
        <v>152.22999999999999</v>
      </c>
      <c r="H41" s="90">
        <v>804</v>
      </c>
      <c r="I41" s="10" t="s">
        <v>21</v>
      </c>
      <c r="J41" s="2"/>
      <c r="K41" s="2">
        <v>152.22999999999999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>
        <f t="shared" si="1"/>
        <v>152.22999999999999</v>
      </c>
      <c r="AH41" s="2">
        <f t="shared" si="2"/>
        <v>0</v>
      </c>
    </row>
    <row r="42" spans="2:34" ht="15" customHeight="1" x14ac:dyDescent="0.3">
      <c r="B42" s="15">
        <v>44935</v>
      </c>
      <c r="C42" s="1" t="s">
        <v>86</v>
      </c>
      <c r="D42" s="1" t="s">
        <v>45</v>
      </c>
      <c r="E42" s="2">
        <v>70</v>
      </c>
      <c r="F42" s="2">
        <v>0</v>
      </c>
      <c r="G42" s="2">
        <f t="shared" si="8"/>
        <v>70</v>
      </c>
      <c r="H42" s="90">
        <v>805</v>
      </c>
      <c r="I42" s="10" t="s">
        <v>21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>
        <v>70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>
        <f t="shared" si="1"/>
        <v>70</v>
      </c>
      <c r="AH42" s="2">
        <f t="shared" si="2"/>
        <v>0</v>
      </c>
    </row>
    <row r="43" spans="2:34" ht="15" customHeight="1" x14ac:dyDescent="0.3">
      <c r="B43" s="15">
        <v>44935</v>
      </c>
      <c r="C43" s="1" t="s">
        <v>78</v>
      </c>
      <c r="D43" s="1" t="s">
        <v>53</v>
      </c>
      <c r="E43" s="2">
        <v>252</v>
      </c>
      <c r="F43" s="2">
        <v>42</v>
      </c>
      <c r="G43" s="2">
        <f t="shared" ref="G43:G49" si="9">E43-F43</f>
        <v>210</v>
      </c>
      <c r="H43" s="90">
        <v>806</v>
      </c>
      <c r="I43" s="10" t="s">
        <v>21</v>
      </c>
      <c r="AD43" s="9">
        <v>210</v>
      </c>
      <c r="AG43" s="2">
        <f t="shared" si="1"/>
        <v>210</v>
      </c>
      <c r="AH43" s="2">
        <f t="shared" si="2"/>
        <v>0</v>
      </c>
    </row>
    <row r="44" spans="2:34" ht="15" customHeight="1" x14ac:dyDescent="0.3">
      <c r="B44" s="15">
        <v>44935</v>
      </c>
      <c r="C44" s="1" t="s">
        <v>87</v>
      </c>
      <c r="D44" s="1" t="s">
        <v>88</v>
      </c>
      <c r="E44" s="2">
        <v>55</v>
      </c>
      <c r="F44" s="2">
        <v>0</v>
      </c>
      <c r="G44" s="2">
        <f t="shared" si="9"/>
        <v>55</v>
      </c>
      <c r="H44" s="90">
        <v>807</v>
      </c>
      <c r="I44" s="10" t="s">
        <v>21</v>
      </c>
      <c r="X44" s="9">
        <v>55</v>
      </c>
      <c r="AG44" s="2">
        <f t="shared" si="1"/>
        <v>55</v>
      </c>
      <c r="AH44" s="2">
        <f t="shared" si="2"/>
        <v>0</v>
      </c>
    </row>
    <row r="45" spans="2:34" ht="15" customHeight="1" x14ac:dyDescent="0.3">
      <c r="B45" s="15">
        <v>44991</v>
      </c>
      <c r="C45" s="1" t="s">
        <v>74</v>
      </c>
      <c r="D45" s="1" t="s">
        <v>75</v>
      </c>
      <c r="E45" s="2">
        <v>537.80999999999995</v>
      </c>
      <c r="F45" s="2">
        <v>0</v>
      </c>
      <c r="G45" s="2">
        <f t="shared" si="9"/>
        <v>537.80999999999995</v>
      </c>
      <c r="H45" s="90">
        <v>808</v>
      </c>
      <c r="I45" s="10" t="s">
        <v>21</v>
      </c>
      <c r="J45" s="9">
        <v>537.29999999999995</v>
      </c>
      <c r="M45" s="9">
        <v>0.51</v>
      </c>
      <c r="AG45" s="2"/>
      <c r="AH45" s="2"/>
    </row>
    <row r="46" spans="2:34" ht="15" customHeight="1" x14ac:dyDescent="0.3">
      <c r="B46" s="15">
        <v>44991</v>
      </c>
      <c r="C46" s="1" t="s">
        <v>23</v>
      </c>
      <c r="D46" s="1" t="s">
        <v>59</v>
      </c>
      <c r="E46" s="2">
        <v>134.4</v>
      </c>
      <c r="F46" s="2">
        <v>0</v>
      </c>
      <c r="G46" s="2">
        <f t="shared" si="9"/>
        <v>134.4</v>
      </c>
      <c r="H46" s="90">
        <v>809</v>
      </c>
      <c r="I46" s="10" t="s">
        <v>21</v>
      </c>
      <c r="K46" s="9">
        <v>134.4</v>
      </c>
      <c r="AG46" s="2"/>
      <c r="AH46" s="2"/>
    </row>
    <row r="47" spans="2:34" ht="15" customHeight="1" x14ac:dyDescent="0.3">
      <c r="B47" s="15">
        <v>44991</v>
      </c>
      <c r="C47" s="1" t="s">
        <v>73</v>
      </c>
      <c r="D47" s="1" t="s">
        <v>41</v>
      </c>
      <c r="E47" s="2">
        <v>113.75</v>
      </c>
      <c r="F47" s="2">
        <v>0</v>
      </c>
      <c r="G47" s="2">
        <f t="shared" si="9"/>
        <v>113.75</v>
      </c>
      <c r="H47" s="90">
        <v>810</v>
      </c>
      <c r="I47" s="10" t="s">
        <v>21</v>
      </c>
      <c r="P47" s="9">
        <v>113.75</v>
      </c>
      <c r="AG47" s="2"/>
      <c r="AH47" s="2"/>
    </row>
    <row r="48" spans="2:34" ht="15" customHeight="1" x14ac:dyDescent="0.3">
      <c r="B48" s="15">
        <v>44991</v>
      </c>
      <c r="C48" s="1" t="s">
        <v>78</v>
      </c>
      <c r="D48" s="1" t="s">
        <v>89</v>
      </c>
      <c r="E48" s="2">
        <v>72</v>
      </c>
      <c r="F48" s="2">
        <v>12</v>
      </c>
      <c r="G48" s="2">
        <f t="shared" si="9"/>
        <v>60</v>
      </c>
      <c r="H48" s="90">
        <v>811</v>
      </c>
      <c r="I48" s="10" t="s">
        <v>21</v>
      </c>
      <c r="Y48" s="9">
        <v>60</v>
      </c>
      <c r="AG48" s="2"/>
      <c r="AH48" s="2"/>
    </row>
    <row r="49" spans="2:34" ht="15" customHeight="1" x14ac:dyDescent="0.3">
      <c r="B49" s="15">
        <v>44991</v>
      </c>
      <c r="C49" s="1" t="s">
        <v>79</v>
      </c>
      <c r="D49" s="1" t="s">
        <v>53</v>
      </c>
      <c r="E49" s="2">
        <v>72.319999999999993</v>
      </c>
      <c r="F49" s="2">
        <v>0</v>
      </c>
      <c r="G49" s="2">
        <f t="shared" si="9"/>
        <v>72.319999999999993</v>
      </c>
      <c r="H49" s="90">
        <v>812</v>
      </c>
      <c r="I49" s="10" t="s">
        <v>21</v>
      </c>
      <c r="AD49" s="9">
        <v>72.319999999999993</v>
      </c>
      <c r="AG49" s="2"/>
      <c r="AH49" s="2"/>
    </row>
    <row r="50" spans="2:34" ht="15" customHeight="1" x14ac:dyDescent="0.3">
      <c r="B50" s="15"/>
      <c r="G50" s="2">
        <f t="shared" si="8"/>
        <v>0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>
        <f t="shared" si="1"/>
        <v>0</v>
      </c>
      <c r="AH50" s="2">
        <f t="shared" si="2"/>
        <v>0</v>
      </c>
    </row>
    <row r="51" spans="2:34" ht="15" customHeight="1" x14ac:dyDescent="0.3">
      <c r="B51" s="15"/>
      <c r="G51" s="2">
        <f t="shared" si="8"/>
        <v>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>
        <f t="shared" si="1"/>
        <v>0</v>
      </c>
      <c r="AH51" s="2">
        <f t="shared" si="2"/>
        <v>0</v>
      </c>
    </row>
    <row r="52" spans="2:34" ht="15" customHeight="1" x14ac:dyDescent="0.3">
      <c r="B52" s="34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2:34" ht="15" customHeight="1" thickBot="1" x14ac:dyDescent="0.35">
      <c r="E53" s="6">
        <f>SUM(E6:E52)</f>
        <v>35198.160000000003</v>
      </c>
      <c r="F53" s="6">
        <f>SUM(F6:F52)</f>
        <v>1454.4399999999998</v>
      </c>
      <c r="G53" s="6">
        <f>SUM(G6:G52)</f>
        <v>33743.72</v>
      </c>
      <c r="J53" s="7">
        <f t="shared" ref="J53:AF53" si="10">SUM(J6:J52)</f>
        <v>4068.21</v>
      </c>
      <c r="K53" s="7">
        <f t="shared" si="10"/>
        <v>1061.0600000000002</v>
      </c>
      <c r="L53" s="7">
        <f t="shared" si="10"/>
        <v>56.699999999999996</v>
      </c>
      <c r="M53" s="7">
        <f t="shared" si="10"/>
        <v>3.91</v>
      </c>
      <c r="N53" s="7">
        <f t="shared" si="10"/>
        <v>0</v>
      </c>
      <c r="O53" s="7">
        <f t="shared" si="10"/>
        <v>306.72000000000003</v>
      </c>
      <c r="P53" s="7">
        <f t="shared" si="10"/>
        <v>293.75</v>
      </c>
      <c r="Q53" s="7">
        <f t="shared" si="10"/>
        <v>0</v>
      </c>
      <c r="R53" s="7">
        <f t="shared" si="10"/>
        <v>235</v>
      </c>
      <c r="S53" s="7">
        <f t="shared" si="10"/>
        <v>0</v>
      </c>
      <c r="T53" s="7">
        <f t="shared" si="10"/>
        <v>80</v>
      </c>
      <c r="U53" s="7">
        <f t="shared" si="10"/>
        <v>420</v>
      </c>
      <c r="V53" s="7">
        <f t="shared" si="10"/>
        <v>0</v>
      </c>
      <c r="W53" s="7">
        <f t="shared" si="10"/>
        <v>405.05</v>
      </c>
      <c r="X53" s="7">
        <f t="shared" si="10"/>
        <v>279.98</v>
      </c>
      <c r="Y53" s="7">
        <f t="shared" si="10"/>
        <v>450</v>
      </c>
      <c r="Z53" s="7">
        <f t="shared" si="10"/>
        <v>0</v>
      </c>
      <c r="AA53" s="7">
        <f t="shared" si="10"/>
        <v>365.1</v>
      </c>
      <c r="AB53" s="7">
        <f t="shared" si="10"/>
        <v>0</v>
      </c>
      <c r="AC53" s="7">
        <f t="shared" si="10"/>
        <v>0</v>
      </c>
      <c r="AD53" s="7">
        <f t="shared" si="10"/>
        <v>25468.239999999998</v>
      </c>
      <c r="AE53" s="7">
        <f t="shared" si="10"/>
        <v>250</v>
      </c>
      <c r="AF53" s="7">
        <f t="shared" si="10"/>
        <v>0</v>
      </c>
      <c r="AG53" s="7">
        <f>SUM(J53:AF53)</f>
        <v>33743.72</v>
      </c>
    </row>
    <row r="54" spans="2:34" ht="15" customHeight="1" thickTop="1" x14ac:dyDescent="0.3">
      <c r="E54" s="37"/>
      <c r="F54" s="37"/>
      <c r="G54" s="3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2:34" s="5" customFormat="1" ht="15" customHeight="1" x14ac:dyDescent="0.3">
      <c r="B55" s="5" t="s">
        <v>25</v>
      </c>
      <c r="E55" s="7">
        <f>E53</f>
        <v>35198.160000000003</v>
      </c>
      <c r="F55" s="7">
        <f>F53</f>
        <v>1454.4399999999998</v>
      </c>
      <c r="G55" s="7">
        <f>G53</f>
        <v>33743.72</v>
      </c>
      <c r="H55" s="92"/>
      <c r="I55" s="8"/>
      <c r="J55" s="7">
        <f>J53</f>
        <v>4068.21</v>
      </c>
      <c r="K55" s="7">
        <f t="shared" ref="K55:AF55" si="11">K53</f>
        <v>1061.0600000000002</v>
      </c>
      <c r="L55" s="7">
        <f t="shared" si="11"/>
        <v>56.699999999999996</v>
      </c>
      <c r="M55" s="7">
        <f t="shared" si="11"/>
        <v>3.91</v>
      </c>
      <c r="N55" s="7">
        <f t="shared" si="11"/>
        <v>0</v>
      </c>
      <c r="O55" s="7">
        <f t="shared" si="11"/>
        <v>306.72000000000003</v>
      </c>
      <c r="P55" s="7">
        <f t="shared" si="11"/>
        <v>293.75</v>
      </c>
      <c r="Q55" s="7">
        <f t="shared" si="11"/>
        <v>0</v>
      </c>
      <c r="R55" s="7">
        <f t="shared" si="11"/>
        <v>235</v>
      </c>
      <c r="S55" s="7">
        <f t="shared" si="11"/>
        <v>0</v>
      </c>
      <c r="T55" s="7">
        <f t="shared" si="11"/>
        <v>80</v>
      </c>
      <c r="U55" s="7">
        <f t="shared" si="11"/>
        <v>420</v>
      </c>
      <c r="V55" s="7">
        <f t="shared" si="11"/>
        <v>0</v>
      </c>
      <c r="W55" s="7">
        <f t="shared" si="11"/>
        <v>405.05</v>
      </c>
      <c r="X55" s="7">
        <f t="shared" si="11"/>
        <v>279.98</v>
      </c>
      <c r="Y55" s="7">
        <f t="shared" si="11"/>
        <v>450</v>
      </c>
      <c r="Z55" s="7">
        <f t="shared" si="11"/>
        <v>0</v>
      </c>
      <c r="AA55" s="7">
        <f t="shared" si="11"/>
        <v>365.1</v>
      </c>
      <c r="AB55" s="7">
        <f t="shared" si="11"/>
        <v>0</v>
      </c>
      <c r="AC55" s="7">
        <f t="shared" si="11"/>
        <v>0</v>
      </c>
      <c r="AD55" s="7">
        <f t="shared" si="11"/>
        <v>25468.239999999998</v>
      </c>
      <c r="AE55" s="7">
        <f t="shared" si="11"/>
        <v>250</v>
      </c>
      <c r="AF55" s="7">
        <f t="shared" si="11"/>
        <v>0</v>
      </c>
      <c r="AG55" s="7">
        <f>SUM(J55:AF55)</f>
        <v>33743.72</v>
      </c>
    </row>
    <row r="57" spans="2:34" s="5" customFormat="1" ht="15" customHeight="1" x14ac:dyDescent="0.3">
      <c r="B57" s="5" t="s">
        <v>26</v>
      </c>
      <c r="E57" s="37"/>
      <c r="F57" s="37"/>
      <c r="G57" s="37"/>
      <c r="H57" s="92"/>
      <c r="I57" s="8"/>
      <c r="J57" s="7" t="s">
        <v>90</v>
      </c>
      <c r="K57" s="7">
        <f>SUM(J55:K55)</f>
        <v>5129.2700000000004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 t="s">
        <v>91</v>
      </c>
      <c r="AF57" s="7">
        <f>SUM(L55:AF55)+F55</f>
        <v>30068.889999999996</v>
      </c>
    </row>
  </sheetData>
  <sortState xmlns:xlrd2="http://schemas.microsoft.com/office/spreadsheetml/2017/richdata2" ref="A6:AH15">
    <sortCondition ref="B6:B15"/>
  </sortState>
  <mergeCells count="2">
    <mergeCell ref="M2:AF2"/>
    <mergeCell ref="J2:K2"/>
  </mergeCells>
  <phoneticPr fontId="6" type="noConversion"/>
  <printOptions gridLines="1"/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3"/>
  <sheetViews>
    <sheetView topLeftCell="A8" zoomScale="80" zoomScaleNormal="80" workbookViewId="0">
      <selection activeCell="E37" sqref="E37"/>
    </sheetView>
  </sheetViews>
  <sheetFormatPr defaultRowHeight="14.4" x14ac:dyDescent="0.3"/>
  <cols>
    <col min="1" max="1" width="52.109375" customWidth="1"/>
    <col min="2" max="2" width="13.44140625" customWidth="1"/>
    <col min="3" max="3" width="19.109375" style="21" bestFit="1" customWidth="1"/>
    <col min="4" max="4" width="13.44140625" style="22" customWidth="1"/>
    <col min="5" max="5" width="17.33203125" customWidth="1"/>
  </cols>
  <sheetData>
    <row r="1" spans="1:4" ht="17.399999999999999" x14ac:dyDescent="0.3">
      <c r="A1" s="186" t="s">
        <v>92</v>
      </c>
      <c r="B1" s="186"/>
      <c r="C1" s="186"/>
      <c r="D1" s="186"/>
    </row>
    <row r="2" spans="1:4" ht="17.399999999999999" x14ac:dyDescent="0.3">
      <c r="A2" s="186" t="s">
        <v>93</v>
      </c>
      <c r="B2" s="186"/>
      <c r="C2" s="186"/>
      <c r="D2" s="186"/>
    </row>
    <row r="4" spans="1:4" x14ac:dyDescent="0.3">
      <c r="A4" s="23" t="s">
        <v>94</v>
      </c>
      <c r="B4" s="23"/>
      <c r="C4" s="22"/>
    </row>
    <row r="5" spans="1:4" x14ac:dyDescent="0.3">
      <c r="A5" s="24"/>
      <c r="B5" s="24"/>
      <c r="C5" s="22"/>
    </row>
    <row r="6" spans="1:4" x14ac:dyDescent="0.3">
      <c r="A6" s="24" t="s">
        <v>95</v>
      </c>
      <c r="B6" s="24"/>
      <c r="C6" s="35" t="s">
        <v>96</v>
      </c>
    </row>
    <row r="7" spans="1:4" x14ac:dyDescent="0.3">
      <c r="A7" s="24"/>
      <c r="B7" s="24"/>
      <c r="C7" s="22"/>
    </row>
    <row r="8" spans="1:4" x14ac:dyDescent="0.3">
      <c r="A8" s="23" t="s">
        <v>97</v>
      </c>
      <c r="B8" s="23"/>
      <c r="C8" s="22"/>
    </row>
    <row r="9" spans="1:4" x14ac:dyDescent="0.3">
      <c r="A9" s="25"/>
      <c r="B9" s="25"/>
      <c r="C9" s="22"/>
    </row>
    <row r="10" spans="1:4" x14ac:dyDescent="0.3">
      <c r="A10" s="24" t="s">
        <v>98</v>
      </c>
      <c r="B10" s="24"/>
      <c r="C10" s="35">
        <v>20779.12</v>
      </c>
    </row>
    <row r="11" spans="1:4" x14ac:dyDescent="0.3">
      <c r="A11" s="24" t="s">
        <v>99</v>
      </c>
      <c r="B11" s="24"/>
      <c r="C11" s="35">
        <v>1045.5</v>
      </c>
    </row>
    <row r="12" spans="1:4" x14ac:dyDescent="0.3">
      <c r="A12" s="24"/>
      <c r="B12" s="24"/>
      <c r="C12" s="26"/>
      <c r="D12" s="22">
        <f>SUM(C10:C11)</f>
        <v>21824.62</v>
      </c>
    </row>
    <row r="13" spans="1:4" x14ac:dyDescent="0.3">
      <c r="A13" s="24"/>
      <c r="B13" s="24"/>
      <c r="C13" s="22"/>
    </row>
    <row r="14" spans="1:4" x14ac:dyDescent="0.3">
      <c r="A14" s="24" t="s">
        <v>100</v>
      </c>
      <c r="B14" s="24"/>
      <c r="C14" s="22">
        <v>264.32</v>
      </c>
    </row>
    <row r="15" spans="1:4" x14ac:dyDescent="0.3">
      <c r="A15" s="24" t="s">
        <v>101</v>
      </c>
      <c r="B15" s="90"/>
      <c r="C15" s="2"/>
    </row>
    <row r="16" spans="1:4" x14ac:dyDescent="0.3">
      <c r="A16" s="24"/>
      <c r="B16" s="90"/>
      <c r="C16" s="2"/>
    </row>
    <row r="17" spans="1:4" x14ac:dyDescent="0.3">
      <c r="A17" s="24"/>
      <c r="B17" s="90"/>
      <c r="C17" s="2"/>
    </row>
    <row r="18" spans="1:4" x14ac:dyDescent="0.3">
      <c r="A18" s="24"/>
      <c r="B18" s="90"/>
      <c r="C18" s="2"/>
    </row>
    <row r="19" spans="1:4" x14ac:dyDescent="0.3">
      <c r="A19" s="24"/>
      <c r="B19" s="90"/>
      <c r="C19" s="2"/>
    </row>
    <row r="20" spans="1:4" x14ac:dyDescent="0.3">
      <c r="A20" s="24"/>
      <c r="B20" s="90"/>
      <c r="C20" s="2"/>
    </row>
    <row r="21" spans="1:4" x14ac:dyDescent="0.3">
      <c r="A21" s="24"/>
      <c r="B21" s="24"/>
      <c r="C21" s="24"/>
    </row>
    <row r="22" spans="1:4" x14ac:dyDescent="0.3">
      <c r="A22" s="24"/>
      <c r="B22" s="93"/>
      <c r="C22" s="94"/>
    </row>
    <row r="23" spans="1:4" x14ac:dyDescent="0.3">
      <c r="A23" s="24"/>
      <c r="B23" s="24"/>
      <c r="C23" s="26"/>
      <c r="D23" s="22">
        <f>SUM(C14:C22)</f>
        <v>264.32</v>
      </c>
    </row>
    <row r="24" spans="1:4" x14ac:dyDescent="0.3">
      <c r="A24" s="24"/>
      <c r="B24" s="24"/>
      <c r="C24" s="22"/>
    </row>
    <row r="25" spans="1:4" ht="15" thickBot="1" x14ac:dyDescent="0.35">
      <c r="A25" s="24" t="s">
        <v>102</v>
      </c>
      <c r="B25" s="24"/>
      <c r="C25" s="22"/>
      <c r="D25" s="27">
        <f>+D12-D23</f>
        <v>21560.3</v>
      </c>
    </row>
    <row r="26" spans="1:4" ht="15" thickTop="1" x14ac:dyDescent="0.3">
      <c r="A26" s="24"/>
      <c r="B26" s="24"/>
      <c r="C26" s="22"/>
    </row>
    <row r="27" spans="1:4" x14ac:dyDescent="0.3">
      <c r="A27" s="24"/>
      <c r="B27" s="24"/>
      <c r="C27" s="22"/>
      <c r="D27" s="28"/>
    </row>
    <row r="28" spans="1:4" x14ac:dyDescent="0.3">
      <c r="A28" s="23" t="s">
        <v>103</v>
      </c>
      <c r="B28" s="24"/>
      <c r="C28" s="22"/>
      <c r="D28" s="28"/>
    </row>
    <row r="29" spans="1:4" x14ac:dyDescent="0.3">
      <c r="A29" s="24"/>
      <c r="B29" s="24"/>
      <c r="C29" s="22"/>
      <c r="D29" s="28"/>
    </row>
    <row r="30" spans="1:4" x14ac:dyDescent="0.3">
      <c r="A30" s="24" t="s">
        <v>104</v>
      </c>
      <c r="B30" s="24"/>
      <c r="C30" s="22"/>
      <c r="D30" s="35">
        <v>45393.919999999998</v>
      </c>
    </row>
    <row r="31" spans="1:4" x14ac:dyDescent="0.3">
      <c r="A31" s="24" t="s">
        <v>105</v>
      </c>
      <c r="B31" s="24"/>
      <c r="C31" s="22"/>
      <c r="D31" s="35">
        <f>Receipts!F22</f>
        <v>11364.539999999999</v>
      </c>
    </row>
    <row r="32" spans="1:4" x14ac:dyDescent="0.3">
      <c r="A32" s="24" t="s">
        <v>106</v>
      </c>
      <c r="B32" s="24"/>
      <c r="C32" s="22"/>
      <c r="D32" s="35">
        <f>Payments!E55</f>
        <v>35198.160000000003</v>
      </c>
    </row>
    <row r="33" spans="1:5" x14ac:dyDescent="0.3">
      <c r="A33" s="24"/>
      <c r="B33" s="24"/>
      <c r="C33" s="22"/>
      <c r="D33" s="28"/>
    </row>
    <row r="34" spans="1:5" s="30" customFormat="1" thickBot="1" x14ac:dyDescent="0.3">
      <c r="A34" s="24" t="s">
        <v>107</v>
      </c>
      <c r="B34" s="29"/>
      <c r="C34" s="22"/>
      <c r="D34" s="27">
        <f>+D30+D31-D32</f>
        <v>21560.299999999996</v>
      </c>
    </row>
    <row r="35" spans="1:5" ht="15" thickTop="1" x14ac:dyDescent="0.3"/>
    <row r="36" spans="1:5" x14ac:dyDescent="0.3">
      <c r="A36" s="30"/>
      <c r="B36" s="30"/>
    </row>
    <row r="37" spans="1:5" x14ac:dyDescent="0.3">
      <c r="A37" s="30"/>
      <c r="B37" s="30"/>
      <c r="D37" s="22">
        <f>D34-D25</f>
        <v>0</v>
      </c>
    </row>
    <row r="38" spans="1:5" ht="18" x14ac:dyDescent="0.35">
      <c r="A38" s="30"/>
      <c r="B38" s="30"/>
      <c r="E38" s="31"/>
    </row>
    <row r="39" spans="1:5" ht="18" x14ac:dyDescent="0.35">
      <c r="E39" s="31"/>
    </row>
    <row r="40" spans="1:5" ht="18" x14ac:dyDescent="0.35">
      <c r="E40" s="32"/>
    </row>
    <row r="41" spans="1:5" ht="18" x14ac:dyDescent="0.35">
      <c r="A41" s="33"/>
      <c r="B41" s="33"/>
      <c r="E41" s="32"/>
    </row>
    <row r="42" spans="1:5" ht="18" x14ac:dyDescent="0.35">
      <c r="E42" s="32"/>
    </row>
    <row r="43" spans="1:5" ht="18" x14ac:dyDescent="0.35">
      <c r="E43" s="31"/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256"/>
  <sheetViews>
    <sheetView topLeftCell="A42" zoomScale="90" zoomScaleNormal="90" workbookViewId="0">
      <selection activeCell="B10" sqref="B10"/>
    </sheetView>
  </sheetViews>
  <sheetFormatPr defaultColWidth="12.5546875" defaultRowHeight="18" x14ac:dyDescent="0.35"/>
  <cols>
    <col min="1" max="1" width="44.5546875" style="31" bestFit="1" customWidth="1"/>
    <col min="2" max="2" width="17.33203125" style="13" customWidth="1"/>
    <col min="3" max="3" width="16.33203125" style="172" bestFit="1" customWidth="1"/>
    <col min="4" max="4" width="16" style="89" bestFit="1" customWidth="1"/>
    <col min="5" max="6" width="12.5546875" style="62"/>
    <col min="7" max="7" width="14.33203125" style="61" bestFit="1" customWidth="1"/>
    <col min="8" max="8" width="14.33203125" style="61" hidden="1" customWidth="1"/>
    <col min="9" max="9" width="14.33203125" style="61" customWidth="1"/>
    <col min="10" max="10" width="12.6640625" style="61" bestFit="1" customWidth="1"/>
    <col min="11" max="11" width="10.5546875" style="61" bestFit="1" customWidth="1"/>
    <col min="12" max="12" width="13.88671875" style="61" customWidth="1"/>
    <col min="13" max="13" width="10.5546875" style="61" bestFit="1" customWidth="1"/>
    <col min="14" max="14" width="13.44140625" style="61" customWidth="1"/>
    <col min="15" max="15" width="12.6640625" style="61" customWidth="1"/>
    <col min="16" max="16" width="10.5546875" style="61" bestFit="1" customWidth="1"/>
    <col min="17" max="17" width="12.6640625" style="61" bestFit="1" customWidth="1"/>
    <col min="18" max="18" width="11.88671875" style="61" bestFit="1" customWidth="1"/>
    <col min="19" max="19" width="11.5546875" style="61" customWidth="1"/>
    <col min="20" max="20" width="15.6640625" style="31" bestFit="1" customWidth="1"/>
    <col min="21" max="21" width="10.5546875" style="31" bestFit="1" customWidth="1"/>
    <col min="22" max="16384" width="12.5546875" style="31"/>
  </cols>
  <sheetData>
    <row r="1" spans="1:19" s="57" customFormat="1" x14ac:dyDescent="0.35">
      <c r="A1" s="187" t="s">
        <v>92</v>
      </c>
      <c r="B1" s="187"/>
      <c r="C1" s="187"/>
      <c r="D1" s="187"/>
      <c r="E1" s="56"/>
      <c r="F1" s="56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s="57" customFormat="1" x14ac:dyDescent="0.35">
      <c r="A2" s="187" t="s">
        <v>108</v>
      </c>
      <c r="B2" s="187"/>
      <c r="C2" s="187"/>
      <c r="D2" s="187"/>
      <c r="E2" s="56"/>
      <c r="F2" s="56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s="57" customFormat="1" x14ac:dyDescent="0.35">
      <c r="A3" s="188"/>
      <c r="B3" s="188"/>
      <c r="C3" s="188"/>
      <c r="D3" s="188"/>
      <c r="E3" s="56"/>
      <c r="F3" s="56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s="57" customFormat="1" x14ac:dyDescent="0.35">
      <c r="A4" s="58"/>
      <c r="B4" s="11" t="s">
        <v>109</v>
      </c>
      <c r="C4" s="172" t="s">
        <v>110</v>
      </c>
      <c r="D4" s="167" t="s">
        <v>111</v>
      </c>
      <c r="E4" s="56"/>
      <c r="F4" s="56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s="57" customFormat="1" x14ac:dyDescent="0.35">
      <c r="A5" s="59" t="s">
        <v>112</v>
      </c>
      <c r="B5" s="12"/>
      <c r="C5" s="173" t="s">
        <v>109</v>
      </c>
      <c r="D5" s="168"/>
      <c r="E5" s="56"/>
      <c r="F5" s="56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19" x14ac:dyDescent="0.35">
      <c r="A6" s="60" t="str">
        <f>Receipts!K3</f>
        <v>Precept</v>
      </c>
      <c r="B6" s="13">
        <f>Receipts!K22</f>
        <v>10482</v>
      </c>
      <c r="C6" s="172">
        <v>10482</v>
      </c>
      <c r="D6" s="89">
        <v>11092</v>
      </c>
    </row>
    <row r="7" spans="1:19" x14ac:dyDescent="0.35">
      <c r="A7" s="60" t="str">
        <f>Receipts!L3</f>
        <v>Recycling</v>
      </c>
      <c r="B7" s="13">
        <f>Receipts!L22</f>
        <v>11.75</v>
      </c>
      <c r="C7" s="172">
        <v>0</v>
      </c>
      <c r="D7" s="89">
        <v>100</v>
      </c>
    </row>
    <row r="8" spans="1:19" x14ac:dyDescent="0.35">
      <c r="A8" s="60" t="str">
        <f>Receipts!M3</f>
        <v>Verge Cutting</v>
      </c>
      <c r="B8" s="13">
        <f>Receipts!M20</f>
        <v>406.99</v>
      </c>
      <c r="C8" s="172">
        <v>370</v>
      </c>
      <c r="D8" s="89">
        <v>372</v>
      </c>
    </row>
    <row r="9" spans="1:19" x14ac:dyDescent="0.35">
      <c r="A9" s="60" t="str">
        <f>Receipts!N3</f>
        <v>New Land</v>
      </c>
      <c r="B9" s="13">
        <f>Receipts!N22</f>
        <v>0</v>
      </c>
      <c r="C9" s="172">
        <v>0</v>
      </c>
      <c r="D9" s="89">
        <v>0</v>
      </c>
    </row>
    <row r="10" spans="1:19" x14ac:dyDescent="0.35">
      <c r="A10" s="60" t="str">
        <f>Receipts!O3</f>
        <v>Grant - Pilgrim Shelter</v>
      </c>
      <c r="B10" s="13">
        <f>Receipts!O20</f>
        <v>0</v>
      </c>
      <c r="C10" s="172">
        <v>0</v>
      </c>
      <c r="D10" s="89">
        <v>9016</v>
      </c>
    </row>
    <row r="11" spans="1:19" x14ac:dyDescent="0.35">
      <c r="A11" s="60" t="str">
        <f>Receipts!P3</f>
        <v>Misc</v>
      </c>
      <c r="B11" s="13">
        <f>Receipts!P22</f>
        <v>0</v>
      </c>
      <c r="C11" s="172">
        <v>0</v>
      </c>
      <c r="D11" s="89">
        <v>400</v>
      </c>
    </row>
    <row r="12" spans="1:19" x14ac:dyDescent="0.35">
      <c r="A12" s="60" t="str">
        <f>Receipts!Q3</f>
        <v>Interest</v>
      </c>
      <c r="B12" s="13">
        <f>Receipts!Q22</f>
        <v>2.2800000000000002</v>
      </c>
      <c r="C12" s="172">
        <v>0</v>
      </c>
    </row>
    <row r="13" spans="1:19" x14ac:dyDescent="0.35">
      <c r="A13" s="60" t="s">
        <v>113</v>
      </c>
      <c r="B13" s="13">
        <f>Receipts!R22</f>
        <v>461.52</v>
      </c>
      <c r="C13" s="172">
        <v>0</v>
      </c>
    </row>
    <row r="14" spans="1:19" x14ac:dyDescent="0.35">
      <c r="A14" s="63"/>
      <c r="D14" s="169"/>
    </row>
    <row r="15" spans="1:19" s="57" customFormat="1" ht="18.600000000000001" thickBot="1" x14ac:dyDescent="0.4">
      <c r="A15" s="59" t="s">
        <v>114</v>
      </c>
      <c r="B15" s="14">
        <f>SUM(B6:B14)</f>
        <v>11364.54</v>
      </c>
      <c r="C15" s="174">
        <f>SUM(C6:C14)</f>
        <v>10852</v>
      </c>
      <c r="D15" s="170">
        <f>SUM(D6:D14)</f>
        <v>20980</v>
      </c>
      <c r="E15" s="56"/>
      <c r="F15" s="56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</row>
    <row r="16" spans="1:19" ht="18.600000000000001" thickTop="1" x14ac:dyDescent="0.35"/>
    <row r="17" spans="1:19" s="57" customFormat="1" x14ac:dyDescent="0.35">
      <c r="A17" s="64" t="s">
        <v>115</v>
      </c>
      <c r="B17" s="12"/>
      <c r="C17" s="175"/>
      <c r="D17" s="168"/>
      <c r="E17" s="56"/>
      <c r="F17" s="56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</row>
    <row r="18" spans="1:19" x14ac:dyDescent="0.35">
      <c r="A18" s="85" t="str">
        <f>Payments!J3</f>
        <v>Clerk Salary</v>
      </c>
      <c r="B18" s="86">
        <f>Payments!J55</f>
        <v>4068.21</v>
      </c>
      <c r="C18" s="172">
        <v>3992</v>
      </c>
      <c r="D18" s="89">
        <v>3991</v>
      </c>
    </row>
    <row r="19" spans="1:19" x14ac:dyDescent="0.35">
      <c r="A19" s="85" t="str">
        <f>Payments!K3</f>
        <v>HMRC</v>
      </c>
      <c r="B19" s="86">
        <f>Payments!K55</f>
        <v>1061.0600000000002</v>
      </c>
      <c r="C19" s="172">
        <v>0</v>
      </c>
      <c r="D19" s="89">
        <v>0</v>
      </c>
    </row>
    <row r="20" spans="1:19" x14ac:dyDescent="0.35">
      <c r="A20" s="60" t="str">
        <f>Payments!L3</f>
        <v>Mileage</v>
      </c>
      <c r="B20" s="86">
        <f>Payments!L55</f>
        <v>56.699999999999996</v>
      </c>
      <c r="C20" s="172">
        <v>0</v>
      </c>
      <c r="D20" s="89">
        <v>0</v>
      </c>
    </row>
    <row r="21" spans="1:19" x14ac:dyDescent="0.35">
      <c r="A21" s="60" t="str">
        <f>Payments!M3</f>
        <v>Administration</v>
      </c>
      <c r="B21" s="86">
        <f>Payments!M55</f>
        <v>3.91</v>
      </c>
      <c r="C21" s="172">
        <v>750</v>
      </c>
      <c r="D21" s="89">
        <v>270</v>
      </c>
    </row>
    <row r="22" spans="1:19" x14ac:dyDescent="0.35">
      <c r="A22" s="60" t="str">
        <f>Payments!N3</f>
        <v>Training</v>
      </c>
      <c r="B22" s="86">
        <f>Payments!N55</f>
        <v>0</v>
      </c>
      <c r="C22" s="172">
        <v>250</v>
      </c>
      <c r="D22" s="89">
        <v>0</v>
      </c>
    </row>
    <row r="23" spans="1:19" x14ac:dyDescent="0.35">
      <c r="A23" s="60" t="str">
        <f>Payments!O3</f>
        <v>Subscriptions</v>
      </c>
      <c r="B23" s="86">
        <f>Payments!O55</f>
        <v>306.72000000000003</v>
      </c>
      <c r="C23" s="172">
        <v>160</v>
      </c>
      <c r="D23" s="89">
        <v>159</v>
      </c>
    </row>
    <row r="24" spans="1:19" x14ac:dyDescent="0.35">
      <c r="A24" s="60" t="str">
        <f>Payments!P3</f>
        <v>Website</v>
      </c>
      <c r="B24" s="86">
        <f>Payments!P55</f>
        <v>293.75</v>
      </c>
      <c r="C24" s="172">
        <v>150</v>
      </c>
      <c r="D24" s="89">
        <v>0</v>
      </c>
    </row>
    <row r="25" spans="1:19" x14ac:dyDescent="0.35">
      <c r="A25" s="60" t="str">
        <f>Payments!Q3</f>
        <v>Bank Charges</v>
      </c>
      <c r="B25" s="86">
        <f>Payments!Q55</f>
        <v>0</v>
      </c>
      <c r="C25" s="172">
        <v>0</v>
      </c>
      <c r="D25" s="89">
        <v>0</v>
      </c>
    </row>
    <row r="26" spans="1:19" x14ac:dyDescent="0.35">
      <c r="A26" s="60" t="str">
        <f>Payments!R3</f>
        <v>Audit</v>
      </c>
      <c r="B26" s="86">
        <f>Payments!R55</f>
        <v>235</v>
      </c>
      <c r="C26" s="172">
        <v>250</v>
      </c>
      <c r="D26" s="89">
        <v>225</v>
      </c>
    </row>
    <row r="27" spans="1:19" x14ac:dyDescent="0.35">
      <c r="A27" s="60" t="str">
        <f>Payments!S3</f>
        <v>Election</v>
      </c>
      <c r="B27" s="86">
        <f>Payments!S55</f>
        <v>0</v>
      </c>
      <c r="C27" s="172">
        <v>500</v>
      </c>
      <c r="D27" s="89">
        <v>0</v>
      </c>
    </row>
    <row r="28" spans="1:19" x14ac:dyDescent="0.35">
      <c r="A28" s="60" t="str">
        <f>Payments!T3</f>
        <v>Hall Hire</v>
      </c>
      <c r="B28" s="86">
        <f>Payments!T55</f>
        <v>80</v>
      </c>
      <c r="C28" s="172">
        <v>0</v>
      </c>
      <c r="D28" s="89">
        <v>0</v>
      </c>
    </row>
    <row r="29" spans="1:19" x14ac:dyDescent="0.35">
      <c r="A29" s="60" t="str">
        <f>Payments!U3</f>
        <v>Grounds Maintenance</v>
      </c>
      <c r="B29" s="86">
        <f>Payments!U55</f>
        <v>420</v>
      </c>
      <c r="C29" s="172">
        <v>750</v>
      </c>
      <c r="D29" s="89">
        <v>480</v>
      </c>
    </row>
    <row r="30" spans="1:19" x14ac:dyDescent="0.35">
      <c r="A30" s="60" t="str">
        <f>Payments!V3</f>
        <v>Church Grass Cutting</v>
      </c>
      <c r="B30" s="86">
        <f>Payments!V53</f>
        <v>0</v>
      </c>
      <c r="C30" s="172">
        <v>250</v>
      </c>
      <c r="D30" s="89">
        <v>250</v>
      </c>
    </row>
    <row r="31" spans="1:19" x14ac:dyDescent="0.35">
      <c r="A31" s="60" t="str">
        <f>Payments!W3</f>
        <v>Insurance</v>
      </c>
      <c r="B31" s="86">
        <f>Payments!W55</f>
        <v>405.05</v>
      </c>
      <c r="C31" s="172">
        <v>550</v>
      </c>
      <c r="D31" s="89">
        <v>399</v>
      </c>
    </row>
    <row r="32" spans="1:19" x14ac:dyDescent="0.35">
      <c r="A32" s="60" t="str">
        <f>Payments!X3</f>
        <v>Repairs and Replacements</v>
      </c>
      <c r="B32" s="86">
        <f>Payments!X55</f>
        <v>279.98</v>
      </c>
      <c r="C32" s="172">
        <v>800</v>
      </c>
      <c r="D32" s="89">
        <v>2066</v>
      </c>
    </row>
    <row r="33" spans="1:19" x14ac:dyDescent="0.35">
      <c r="A33" s="60" t="str">
        <f>Payments!Y3</f>
        <v>Defibrillator</v>
      </c>
      <c r="B33" s="86">
        <f>Payments!Y53</f>
        <v>450</v>
      </c>
      <c r="C33" s="172">
        <v>200</v>
      </c>
      <c r="D33" s="89">
        <v>0</v>
      </c>
    </row>
    <row r="34" spans="1:19" x14ac:dyDescent="0.35">
      <c r="A34" s="60" t="str">
        <f>Payments!Z3</f>
        <v>Recycling</v>
      </c>
      <c r="B34" s="86">
        <f>Payments!Z53</f>
        <v>0</v>
      </c>
      <c r="C34" s="172">
        <v>0</v>
      </c>
      <c r="D34" s="89">
        <v>15</v>
      </c>
    </row>
    <row r="35" spans="1:19" x14ac:dyDescent="0.35">
      <c r="A35" s="60" t="str">
        <f>Payments!AA3</f>
        <v>Litter Bin</v>
      </c>
      <c r="B35" s="86">
        <f>Payments!AA53</f>
        <v>365.1</v>
      </c>
      <c r="C35" s="172">
        <v>250</v>
      </c>
      <c r="D35" s="89">
        <v>250</v>
      </c>
    </row>
    <row r="36" spans="1:19" x14ac:dyDescent="0.35">
      <c r="A36" s="60" t="str">
        <f>Payments!AB3</f>
        <v>Village Hall</v>
      </c>
      <c r="B36" s="86">
        <f>Payments!AB55</f>
        <v>0</v>
      </c>
      <c r="C36" s="172">
        <v>0</v>
      </c>
      <c r="D36" s="89">
        <v>0</v>
      </c>
    </row>
    <row r="37" spans="1:19" x14ac:dyDescent="0.35">
      <c r="A37" s="60" t="str">
        <f>Payments!AC3</f>
        <v>New Land</v>
      </c>
      <c r="B37" s="86">
        <f>Payments!AC55</f>
        <v>0</v>
      </c>
      <c r="C37" s="172">
        <v>0</v>
      </c>
      <c r="D37" s="89">
        <v>0</v>
      </c>
    </row>
    <row r="38" spans="1:19" x14ac:dyDescent="0.35">
      <c r="A38" s="60" t="str">
        <f>Payments!AD3</f>
        <v>Pilgrim Shelter</v>
      </c>
      <c r="B38" s="86">
        <f>Payments!AD55</f>
        <v>25468.239999999998</v>
      </c>
      <c r="C38" s="172">
        <v>1500</v>
      </c>
      <c r="D38" s="89">
        <v>552</v>
      </c>
    </row>
    <row r="39" spans="1:19" x14ac:dyDescent="0.35">
      <c r="A39" s="60" t="str">
        <f>Payments!AE3</f>
        <v>S137</v>
      </c>
      <c r="B39" s="86">
        <f>Payments!AE55</f>
        <v>250</v>
      </c>
      <c r="C39" s="172">
        <v>500</v>
      </c>
      <c r="D39" s="89">
        <v>0</v>
      </c>
    </row>
    <row r="40" spans="1:19" x14ac:dyDescent="0.35">
      <c r="A40" s="60" t="str">
        <f>Payments!AF3</f>
        <v>Miscelleneous</v>
      </c>
      <c r="B40" s="86">
        <f>Payments!AF55</f>
        <v>0</v>
      </c>
      <c r="C40" s="172">
        <v>0</v>
      </c>
      <c r="D40" s="89">
        <v>0</v>
      </c>
    </row>
    <row r="41" spans="1:19" x14ac:dyDescent="0.35">
      <c r="A41" s="60" t="s">
        <v>6</v>
      </c>
      <c r="B41" s="86">
        <f>Payments!F55</f>
        <v>1454.4399999999998</v>
      </c>
      <c r="C41" s="172">
        <v>0</v>
      </c>
      <c r="D41" s="89">
        <v>0</v>
      </c>
    </row>
    <row r="42" spans="1:19" x14ac:dyDescent="0.35">
      <c r="A42" s="60" t="s">
        <v>116</v>
      </c>
      <c r="B42" s="86"/>
      <c r="C42" s="172">
        <v>0</v>
      </c>
      <c r="D42" s="89">
        <v>0</v>
      </c>
    </row>
    <row r="43" spans="1:19" s="57" customFormat="1" ht="18.600000000000001" thickBot="1" x14ac:dyDescent="0.4">
      <c r="A43" s="59" t="s">
        <v>114</v>
      </c>
      <c r="B43" s="14">
        <f>SUM(B18:B42)</f>
        <v>35198.160000000003</v>
      </c>
      <c r="C43" s="176">
        <f>SUM(C18:C42)</f>
        <v>10852</v>
      </c>
      <c r="D43" s="171">
        <f>SUM(D18:D42)</f>
        <v>8657</v>
      </c>
      <c r="E43" s="56"/>
      <c r="F43" s="56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</row>
    <row r="44" spans="1:19" ht="18.600000000000001" thickTop="1" x14ac:dyDescent="0.35">
      <c r="A44" s="63"/>
    </row>
    <row r="45" spans="1:19" x14ac:dyDescent="0.35">
      <c r="A45" s="63" t="s">
        <v>117</v>
      </c>
      <c r="B45" s="89">
        <f>D56</f>
        <v>45393.919999999998</v>
      </c>
      <c r="D45" s="89">
        <v>32681.05</v>
      </c>
      <c r="E45" s="62" t="s">
        <v>118</v>
      </c>
    </row>
    <row r="46" spans="1:19" x14ac:dyDescent="0.35">
      <c r="A46" s="63"/>
    </row>
    <row r="47" spans="1:19" x14ac:dyDescent="0.35">
      <c r="A47" s="63"/>
    </row>
    <row r="48" spans="1:19" x14ac:dyDescent="0.35">
      <c r="A48" s="63" t="s">
        <v>112</v>
      </c>
      <c r="B48" s="13">
        <f>+B15</f>
        <v>11364.54</v>
      </c>
      <c r="D48" s="89">
        <f>+D15</f>
        <v>20980</v>
      </c>
    </row>
    <row r="49" spans="1:22" x14ac:dyDescent="0.35">
      <c r="A49" s="63" t="s">
        <v>119</v>
      </c>
      <c r="B49" s="13">
        <f>+B43</f>
        <v>35198.160000000003</v>
      </c>
      <c r="D49" s="89">
        <f>+D43</f>
        <v>8657</v>
      </c>
    </row>
    <row r="50" spans="1:22" ht="18.600000000000001" thickBot="1" x14ac:dyDescent="0.4">
      <c r="A50" s="63" t="s">
        <v>120</v>
      </c>
      <c r="B50" s="14">
        <f>SUM(B45:B48)-B49</f>
        <v>21560.299999999996</v>
      </c>
      <c r="D50" s="171">
        <f>SUM(D45:D48)-D49</f>
        <v>45004.05</v>
      </c>
    </row>
    <row r="51" spans="1:22" ht="18.600000000000001" thickTop="1" x14ac:dyDescent="0.35"/>
    <row r="52" spans="1:22" x14ac:dyDescent="0.35">
      <c r="A52" s="63" t="s">
        <v>121</v>
      </c>
    </row>
    <row r="53" spans="1:22" x14ac:dyDescent="0.35">
      <c r="A53" s="63" t="str">
        <f>'Bank Recc'!A10</f>
        <v>Barclays Current Account</v>
      </c>
      <c r="B53" s="86">
        <f>'Bank Recc'!C10</f>
        <v>20779.12</v>
      </c>
      <c r="D53" s="89">
        <v>44350.7</v>
      </c>
    </row>
    <row r="54" spans="1:22" x14ac:dyDescent="0.35">
      <c r="A54" s="63" t="str">
        <f>'Bank Recc'!A11</f>
        <v>Barclays Deposit Account</v>
      </c>
      <c r="B54" s="86">
        <f>'Bank Recc'!C11</f>
        <v>1045.5</v>
      </c>
      <c r="D54" s="89">
        <v>1043.22</v>
      </c>
    </row>
    <row r="55" spans="1:22" x14ac:dyDescent="0.35">
      <c r="A55" s="63" t="s">
        <v>122</v>
      </c>
      <c r="B55" s="86">
        <f>'Bank Recc'!D23</f>
        <v>264.32</v>
      </c>
      <c r="D55" s="89">
        <v>0</v>
      </c>
    </row>
    <row r="56" spans="1:22" ht="18.600000000000001" thickBot="1" x14ac:dyDescent="0.4">
      <c r="A56" s="63"/>
      <c r="B56" s="14">
        <f>SUM(B53:B54)-B55</f>
        <v>21560.3</v>
      </c>
      <c r="D56" s="171">
        <f>SUM(D53:D54)-D55</f>
        <v>45393.919999999998</v>
      </c>
    </row>
    <row r="57" spans="1:22" ht="18.600000000000001" thickTop="1" x14ac:dyDescent="0.35">
      <c r="A57" s="63"/>
    </row>
    <row r="58" spans="1:22" x14ac:dyDescent="0.35">
      <c r="A58" s="63" t="s">
        <v>123</v>
      </c>
      <c r="B58" s="13">
        <f>B50-B56</f>
        <v>0</v>
      </c>
    </row>
    <row r="59" spans="1:22" x14ac:dyDescent="0.35">
      <c r="A59" s="63"/>
      <c r="E59" s="61"/>
      <c r="G59" s="62"/>
      <c r="H59" s="62"/>
      <c r="I59" s="62"/>
      <c r="T59" s="61"/>
      <c r="U59" s="61"/>
      <c r="V59" s="61"/>
    </row>
    <row r="60" spans="1:22" x14ac:dyDescent="0.35">
      <c r="A60" s="59" t="s">
        <v>124</v>
      </c>
      <c r="E60" s="61"/>
      <c r="G60" s="62"/>
      <c r="H60" s="62"/>
      <c r="I60" s="62"/>
      <c r="T60" s="61"/>
      <c r="U60" s="61"/>
      <c r="V60" s="61"/>
    </row>
    <row r="61" spans="1:22" x14ac:dyDescent="0.35">
      <c r="A61" s="117" t="s">
        <v>53</v>
      </c>
      <c r="B61" s="86">
        <v>0</v>
      </c>
      <c r="E61" s="61"/>
      <c r="G61" s="62"/>
      <c r="H61" s="62"/>
      <c r="I61" s="62"/>
      <c r="T61" s="61"/>
      <c r="U61" s="61"/>
      <c r="V61" s="61"/>
    </row>
    <row r="62" spans="1:22" s="120" customFormat="1" x14ac:dyDescent="0.35">
      <c r="A62" s="117" t="s">
        <v>125</v>
      </c>
      <c r="B62" s="86">
        <v>2000</v>
      </c>
      <c r="C62" s="172"/>
      <c r="D62" s="89"/>
      <c r="E62" s="118"/>
      <c r="F62" s="119"/>
      <c r="G62" s="119"/>
      <c r="H62" s="119"/>
      <c r="I62" s="119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</row>
    <row r="63" spans="1:22" s="120" customFormat="1" x14ac:dyDescent="0.35">
      <c r="A63" s="117" t="s">
        <v>126</v>
      </c>
      <c r="B63" s="86">
        <v>2000</v>
      </c>
      <c r="C63" s="172"/>
      <c r="D63" s="89"/>
      <c r="E63" s="118"/>
      <c r="F63" s="119"/>
      <c r="G63" s="119"/>
      <c r="H63" s="119"/>
      <c r="I63" s="119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</row>
    <row r="64" spans="1:22" s="120" customFormat="1" x14ac:dyDescent="0.35">
      <c r="A64" s="117" t="s">
        <v>127</v>
      </c>
      <c r="B64" s="86">
        <v>6000</v>
      </c>
      <c r="C64" s="172"/>
      <c r="D64" s="89"/>
      <c r="E64" s="118"/>
      <c r="F64" s="119"/>
      <c r="G64" s="119"/>
      <c r="H64" s="119"/>
      <c r="I64" s="119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</row>
    <row r="65" spans="1:22" s="120" customFormat="1" x14ac:dyDescent="0.35">
      <c r="A65" s="117"/>
      <c r="B65" s="86"/>
      <c r="C65" s="172"/>
      <c r="D65" s="89"/>
      <c r="E65" s="118"/>
      <c r="F65" s="119"/>
      <c r="G65" s="119"/>
      <c r="H65" s="119"/>
      <c r="I65" s="119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</row>
    <row r="66" spans="1:22" ht="18.600000000000001" thickBot="1" x14ac:dyDescent="0.4">
      <c r="A66" s="63"/>
      <c r="B66" s="14">
        <f>SUM(B61:B65)</f>
        <v>10000</v>
      </c>
      <c r="C66" s="174">
        <f>SUM(C61:C64)</f>
        <v>0</v>
      </c>
      <c r="D66" s="171">
        <f>SUM(D61:D64)</f>
        <v>0</v>
      </c>
      <c r="E66" s="61"/>
      <c r="G66" s="62"/>
      <c r="H66" s="62"/>
      <c r="I66" s="62"/>
      <c r="T66" s="61"/>
      <c r="U66" s="61"/>
      <c r="V66" s="61"/>
    </row>
    <row r="67" spans="1:22" ht="18.600000000000001" thickTop="1" x14ac:dyDescent="0.35">
      <c r="A67" s="63"/>
      <c r="E67" s="61"/>
      <c r="G67" s="62"/>
      <c r="H67" s="62"/>
      <c r="I67" s="62"/>
      <c r="T67" s="61"/>
      <c r="U67" s="61"/>
      <c r="V67" s="61"/>
    </row>
    <row r="68" spans="1:22" ht="18.600000000000001" thickBot="1" x14ac:dyDescent="0.4">
      <c r="A68" s="63" t="s">
        <v>128</v>
      </c>
      <c r="B68" s="14">
        <f>B56-B66</f>
        <v>11560.3</v>
      </c>
      <c r="E68" s="61"/>
      <c r="G68" s="62"/>
      <c r="H68" s="62"/>
      <c r="I68" s="62"/>
      <c r="T68" s="61"/>
      <c r="U68" s="61"/>
      <c r="V68" s="61"/>
    </row>
    <row r="69" spans="1:22" ht="18.600000000000001" thickTop="1" x14ac:dyDescent="0.35">
      <c r="A69" s="63"/>
    </row>
    <row r="70" spans="1:22" x14ac:dyDescent="0.35">
      <c r="A70" s="63"/>
    </row>
    <row r="71" spans="1:22" x14ac:dyDescent="0.35">
      <c r="A71" s="63"/>
    </row>
    <row r="72" spans="1:22" x14ac:dyDescent="0.35">
      <c r="A72" s="63"/>
    </row>
    <row r="73" spans="1:22" x14ac:dyDescent="0.35">
      <c r="A73" s="63"/>
    </row>
    <row r="74" spans="1:22" x14ac:dyDescent="0.35">
      <c r="A74" s="63"/>
    </row>
    <row r="75" spans="1:22" x14ac:dyDescent="0.35">
      <c r="A75" s="63"/>
    </row>
    <row r="76" spans="1:22" x14ac:dyDescent="0.35">
      <c r="A76" s="63"/>
    </row>
    <row r="77" spans="1:22" x14ac:dyDescent="0.35">
      <c r="A77" s="63"/>
    </row>
    <row r="78" spans="1:22" x14ac:dyDescent="0.35">
      <c r="A78" s="63"/>
    </row>
    <row r="79" spans="1:22" x14ac:dyDescent="0.35">
      <c r="A79" s="63"/>
    </row>
    <row r="80" spans="1:22" x14ac:dyDescent="0.35">
      <c r="A80" s="63"/>
    </row>
    <row r="81" spans="1:1" x14ac:dyDescent="0.35">
      <c r="A81" s="63"/>
    </row>
    <row r="82" spans="1:1" x14ac:dyDescent="0.35">
      <c r="A82" s="63"/>
    </row>
    <row r="83" spans="1:1" x14ac:dyDescent="0.35">
      <c r="A83" s="63"/>
    </row>
    <row r="84" spans="1:1" x14ac:dyDescent="0.35">
      <c r="A84" s="63"/>
    </row>
    <row r="85" spans="1:1" x14ac:dyDescent="0.35">
      <c r="A85" s="63"/>
    </row>
    <row r="86" spans="1:1" x14ac:dyDescent="0.35">
      <c r="A86" s="63"/>
    </row>
    <row r="87" spans="1:1" x14ac:dyDescent="0.35">
      <c r="A87" s="63"/>
    </row>
    <row r="88" spans="1:1" x14ac:dyDescent="0.35">
      <c r="A88" s="63"/>
    </row>
    <row r="89" spans="1:1" x14ac:dyDescent="0.35">
      <c r="A89" s="63"/>
    </row>
    <row r="90" spans="1:1" x14ac:dyDescent="0.35">
      <c r="A90" s="63"/>
    </row>
    <row r="91" spans="1:1" x14ac:dyDescent="0.35">
      <c r="A91" s="63"/>
    </row>
    <row r="92" spans="1:1" x14ac:dyDescent="0.35">
      <c r="A92" s="63"/>
    </row>
    <row r="93" spans="1:1" x14ac:dyDescent="0.35">
      <c r="A93" s="63"/>
    </row>
    <row r="94" spans="1:1" x14ac:dyDescent="0.35">
      <c r="A94" s="63"/>
    </row>
    <row r="95" spans="1:1" x14ac:dyDescent="0.35">
      <c r="A95" s="63"/>
    </row>
    <row r="96" spans="1:1" x14ac:dyDescent="0.35">
      <c r="A96" s="63"/>
    </row>
    <row r="97" spans="1:1" x14ac:dyDescent="0.35">
      <c r="A97" s="63"/>
    </row>
    <row r="98" spans="1:1" x14ac:dyDescent="0.35">
      <c r="A98" s="63"/>
    </row>
    <row r="99" spans="1:1" x14ac:dyDescent="0.35">
      <c r="A99" s="63"/>
    </row>
    <row r="100" spans="1:1" x14ac:dyDescent="0.35">
      <c r="A100" s="63"/>
    </row>
    <row r="101" spans="1:1" x14ac:dyDescent="0.35">
      <c r="A101" s="63"/>
    </row>
    <row r="102" spans="1:1" x14ac:dyDescent="0.35">
      <c r="A102" s="63"/>
    </row>
    <row r="103" spans="1:1" x14ac:dyDescent="0.35">
      <c r="A103" s="63"/>
    </row>
    <row r="104" spans="1:1" x14ac:dyDescent="0.35">
      <c r="A104" s="63"/>
    </row>
    <row r="105" spans="1:1" x14ac:dyDescent="0.35">
      <c r="A105" s="63"/>
    </row>
    <row r="106" spans="1:1" x14ac:dyDescent="0.35">
      <c r="A106" s="63"/>
    </row>
    <row r="107" spans="1:1" x14ac:dyDescent="0.35">
      <c r="A107" s="63"/>
    </row>
    <row r="108" spans="1:1" x14ac:dyDescent="0.35">
      <c r="A108" s="63"/>
    </row>
    <row r="109" spans="1:1" x14ac:dyDescent="0.35">
      <c r="A109" s="63"/>
    </row>
    <row r="110" spans="1:1" x14ac:dyDescent="0.35">
      <c r="A110" s="63"/>
    </row>
    <row r="111" spans="1:1" x14ac:dyDescent="0.35">
      <c r="A111" s="63"/>
    </row>
    <row r="112" spans="1:1" x14ac:dyDescent="0.35">
      <c r="A112" s="63"/>
    </row>
    <row r="113" spans="1:1" x14ac:dyDescent="0.35">
      <c r="A113" s="63"/>
    </row>
    <row r="114" spans="1:1" x14ac:dyDescent="0.35">
      <c r="A114" s="63"/>
    </row>
    <row r="115" spans="1:1" x14ac:dyDescent="0.35">
      <c r="A115" s="63"/>
    </row>
    <row r="116" spans="1:1" x14ac:dyDescent="0.35">
      <c r="A116" s="63"/>
    </row>
    <row r="117" spans="1:1" x14ac:dyDescent="0.35">
      <c r="A117" s="63"/>
    </row>
    <row r="118" spans="1:1" x14ac:dyDescent="0.35">
      <c r="A118" s="63"/>
    </row>
    <row r="119" spans="1:1" x14ac:dyDescent="0.35">
      <c r="A119" s="63"/>
    </row>
    <row r="120" spans="1:1" x14ac:dyDescent="0.35">
      <c r="A120" s="63"/>
    </row>
    <row r="121" spans="1:1" x14ac:dyDescent="0.35">
      <c r="A121" s="63"/>
    </row>
    <row r="122" spans="1:1" x14ac:dyDescent="0.35">
      <c r="A122" s="63"/>
    </row>
    <row r="123" spans="1:1" x14ac:dyDescent="0.35">
      <c r="A123" s="63"/>
    </row>
    <row r="124" spans="1:1" x14ac:dyDescent="0.35">
      <c r="A124" s="63"/>
    </row>
    <row r="125" spans="1:1" x14ac:dyDescent="0.35">
      <c r="A125" s="63"/>
    </row>
    <row r="126" spans="1:1" x14ac:dyDescent="0.35">
      <c r="A126" s="63"/>
    </row>
    <row r="127" spans="1:1" x14ac:dyDescent="0.35">
      <c r="A127" s="63"/>
    </row>
    <row r="128" spans="1:1" x14ac:dyDescent="0.35">
      <c r="A128" s="63"/>
    </row>
    <row r="129" spans="1:1" x14ac:dyDescent="0.35">
      <c r="A129" s="63"/>
    </row>
    <row r="130" spans="1:1" x14ac:dyDescent="0.35">
      <c r="A130" s="63"/>
    </row>
    <row r="131" spans="1:1" x14ac:dyDescent="0.35">
      <c r="A131" s="63"/>
    </row>
    <row r="132" spans="1:1" x14ac:dyDescent="0.35">
      <c r="A132" s="63"/>
    </row>
    <row r="133" spans="1:1" x14ac:dyDescent="0.35">
      <c r="A133" s="63"/>
    </row>
    <row r="134" spans="1:1" x14ac:dyDescent="0.35">
      <c r="A134" s="63"/>
    </row>
    <row r="135" spans="1:1" x14ac:dyDescent="0.35">
      <c r="A135" s="63"/>
    </row>
    <row r="136" spans="1:1" x14ac:dyDescent="0.35">
      <c r="A136" s="63"/>
    </row>
    <row r="137" spans="1:1" x14ac:dyDescent="0.35">
      <c r="A137" s="63"/>
    </row>
    <row r="138" spans="1:1" x14ac:dyDescent="0.35">
      <c r="A138" s="63"/>
    </row>
    <row r="139" spans="1:1" x14ac:dyDescent="0.35">
      <c r="A139" s="63"/>
    </row>
    <row r="140" spans="1:1" x14ac:dyDescent="0.35">
      <c r="A140" s="63"/>
    </row>
    <row r="141" spans="1:1" x14ac:dyDescent="0.35">
      <c r="A141" s="63"/>
    </row>
    <row r="142" spans="1:1" x14ac:dyDescent="0.35">
      <c r="A142" s="63"/>
    </row>
    <row r="143" spans="1:1" x14ac:dyDescent="0.35">
      <c r="A143" s="63"/>
    </row>
    <row r="144" spans="1:1" x14ac:dyDescent="0.35">
      <c r="A144" s="63"/>
    </row>
    <row r="145" spans="1:1" x14ac:dyDescent="0.35">
      <c r="A145" s="63"/>
    </row>
    <row r="146" spans="1:1" x14ac:dyDescent="0.35">
      <c r="A146" s="63"/>
    </row>
    <row r="147" spans="1:1" x14ac:dyDescent="0.35">
      <c r="A147" s="63"/>
    </row>
    <row r="148" spans="1:1" x14ac:dyDescent="0.35">
      <c r="A148" s="63"/>
    </row>
    <row r="149" spans="1:1" x14ac:dyDescent="0.35">
      <c r="A149" s="63"/>
    </row>
    <row r="150" spans="1:1" x14ac:dyDescent="0.35">
      <c r="A150" s="63"/>
    </row>
    <row r="151" spans="1:1" x14ac:dyDescent="0.35">
      <c r="A151" s="63"/>
    </row>
    <row r="152" spans="1:1" x14ac:dyDescent="0.35">
      <c r="A152" s="63"/>
    </row>
    <row r="153" spans="1:1" x14ac:dyDescent="0.35">
      <c r="A153" s="63"/>
    </row>
    <row r="154" spans="1:1" x14ac:dyDescent="0.35">
      <c r="A154" s="63"/>
    </row>
    <row r="155" spans="1:1" x14ac:dyDescent="0.35">
      <c r="A155" s="63"/>
    </row>
    <row r="156" spans="1:1" x14ac:dyDescent="0.35">
      <c r="A156" s="63"/>
    </row>
    <row r="157" spans="1:1" x14ac:dyDescent="0.35">
      <c r="A157" s="63"/>
    </row>
    <row r="158" spans="1:1" x14ac:dyDescent="0.35">
      <c r="A158" s="63"/>
    </row>
    <row r="159" spans="1:1" x14ac:dyDescent="0.35">
      <c r="A159" s="63"/>
    </row>
    <row r="160" spans="1:1" x14ac:dyDescent="0.35">
      <c r="A160" s="63"/>
    </row>
    <row r="161" spans="1:1" x14ac:dyDescent="0.35">
      <c r="A161" s="63"/>
    </row>
    <row r="162" spans="1:1" x14ac:dyDescent="0.35">
      <c r="A162" s="63"/>
    </row>
    <row r="163" spans="1:1" x14ac:dyDescent="0.35">
      <c r="A163" s="63"/>
    </row>
    <row r="164" spans="1:1" x14ac:dyDescent="0.35">
      <c r="A164" s="63"/>
    </row>
    <row r="165" spans="1:1" x14ac:dyDescent="0.35">
      <c r="A165" s="63"/>
    </row>
    <row r="166" spans="1:1" x14ac:dyDescent="0.35">
      <c r="A166" s="63"/>
    </row>
    <row r="167" spans="1:1" x14ac:dyDescent="0.35">
      <c r="A167" s="63"/>
    </row>
    <row r="168" spans="1:1" x14ac:dyDescent="0.35">
      <c r="A168" s="63"/>
    </row>
    <row r="169" spans="1:1" x14ac:dyDescent="0.35">
      <c r="A169" s="63"/>
    </row>
    <row r="170" spans="1:1" x14ac:dyDescent="0.35">
      <c r="A170" s="63"/>
    </row>
    <row r="171" spans="1:1" x14ac:dyDescent="0.35">
      <c r="A171" s="63"/>
    </row>
    <row r="172" spans="1:1" x14ac:dyDescent="0.35">
      <c r="A172" s="63"/>
    </row>
    <row r="173" spans="1:1" x14ac:dyDescent="0.35">
      <c r="A173" s="63"/>
    </row>
    <row r="174" spans="1:1" x14ac:dyDescent="0.35">
      <c r="A174" s="63"/>
    </row>
    <row r="175" spans="1:1" x14ac:dyDescent="0.35">
      <c r="A175" s="63"/>
    </row>
    <row r="176" spans="1:1" x14ac:dyDescent="0.35">
      <c r="A176" s="63"/>
    </row>
    <row r="177" spans="1:1" x14ac:dyDescent="0.35">
      <c r="A177" s="63"/>
    </row>
    <row r="178" spans="1:1" x14ac:dyDescent="0.35">
      <c r="A178" s="63"/>
    </row>
    <row r="179" spans="1:1" x14ac:dyDescent="0.35">
      <c r="A179" s="63"/>
    </row>
    <row r="180" spans="1:1" x14ac:dyDescent="0.35">
      <c r="A180" s="63"/>
    </row>
    <row r="181" spans="1:1" x14ac:dyDescent="0.35">
      <c r="A181" s="63"/>
    </row>
    <row r="182" spans="1:1" x14ac:dyDescent="0.35">
      <c r="A182" s="63"/>
    </row>
    <row r="183" spans="1:1" x14ac:dyDescent="0.35">
      <c r="A183" s="63"/>
    </row>
    <row r="184" spans="1:1" x14ac:dyDescent="0.35">
      <c r="A184" s="63"/>
    </row>
    <row r="185" spans="1:1" x14ac:dyDescent="0.35">
      <c r="A185" s="63"/>
    </row>
    <row r="186" spans="1:1" x14ac:dyDescent="0.35">
      <c r="A186" s="63"/>
    </row>
    <row r="187" spans="1:1" x14ac:dyDescent="0.35">
      <c r="A187" s="63"/>
    </row>
    <row r="188" spans="1:1" x14ac:dyDescent="0.35">
      <c r="A188" s="63"/>
    </row>
    <row r="189" spans="1:1" x14ac:dyDescent="0.35">
      <c r="A189" s="63"/>
    </row>
    <row r="190" spans="1:1" x14ac:dyDescent="0.35">
      <c r="A190" s="63"/>
    </row>
    <row r="191" spans="1:1" x14ac:dyDescent="0.35">
      <c r="A191" s="63"/>
    </row>
    <row r="192" spans="1:1" x14ac:dyDescent="0.35">
      <c r="A192" s="63"/>
    </row>
    <row r="193" spans="1:1" x14ac:dyDescent="0.35">
      <c r="A193" s="63"/>
    </row>
    <row r="194" spans="1:1" x14ac:dyDescent="0.35">
      <c r="A194" s="63"/>
    </row>
    <row r="195" spans="1:1" x14ac:dyDescent="0.35">
      <c r="A195" s="63"/>
    </row>
    <row r="196" spans="1:1" x14ac:dyDescent="0.35">
      <c r="A196" s="63"/>
    </row>
    <row r="197" spans="1:1" x14ac:dyDescent="0.35">
      <c r="A197" s="63"/>
    </row>
    <row r="198" spans="1:1" x14ac:dyDescent="0.35">
      <c r="A198" s="63"/>
    </row>
    <row r="199" spans="1:1" x14ac:dyDescent="0.35">
      <c r="A199" s="63"/>
    </row>
    <row r="200" spans="1:1" x14ac:dyDescent="0.35">
      <c r="A200" s="63"/>
    </row>
    <row r="201" spans="1:1" x14ac:dyDescent="0.35">
      <c r="A201" s="63"/>
    </row>
    <row r="202" spans="1:1" x14ac:dyDescent="0.35">
      <c r="A202" s="63"/>
    </row>
    <row r="203" spans="1:1" x14ac:dyDescent="0.35">
      <c r="A203" s="63"/>
    </row>
    <row r="204" spans="1:1" x14ac:dyDescent="0.35">
      <c r="A204" s="63"/>
    </row>
    <row r="205" spans="1:1" x14ac:dyDescent="0.35">
      <c r="A205" s="63"/>
    </row>
    <row r="206" spans="1:1" x14ac:dyDescent="0.35">
      <c r="A206" s="63"/>
    </row>
    <row r="207" spans="1:1" x14ac:dyDescent="0.35">
      <c r="A207" s="63"/>
    </row>
    <row r="208" spans="1:1" x14ac:dyDescent="0.35">
      <c r="A208" s="63"/>
    </row>
    <row r="209" spans="1:1" x14ac:dyDescent="0.35">
      <c r="A209" s="63"/>
    </row>
    <row r="210" spans="1:1" x14ac:dyDescent="0.35">
      <c r="A210" s="63"/>
    </row>
    <row r="211" spans="1:1" x14ac:dyDescent="0.35">
      <c r="A211" s="63"/>
    </row>
    <row r="212" spans="1:1" x14ac:dyDescent="0.35">
      <c r="A212" s="63"/>
    </row>
    <row r="213" spans="1:1" x14ac:dyDescent="0.35">
      <c r="A213" s="63"/>
    </row>
    <row r="214" spans="1:1" x14ac:dyDescent="0.35">
      <c r="A214" s="63"/>
    </row>
    <row r="215" spans="1:1" x14ac:dyDescent="0.35">
      <c r="A215" s="63"/>
    </row>
    <row r="216" spans="1:1" x14ac:dyDescent="0.35">
      <c r="A216" s="63"/>
    </row>
    <row r="217" spans="1:1" x14ac:dyDescent="0.35">
      <c r="A217" s="63"/>
    </row>
    <row r="218" spans="1:1" x14ac:dyDescent="0.35">
      <c r="A218" s="63"/>
    </row>
    <row r="219" spans="1:1" x14ac:dyDescent="0.35">
      <c r="A219" s="63"/>
    </row>
    <row r="220" spans="1:1" x14ac:dyDescent="0.35">
      <c r="A220" s="63"/>
    </row>
    <row r="221" spans="1:1" x14ac:dyDescent="0.35">
      <c r="A221" s="63"/>
    </row>
    <row r="222" spans="1:1" x14ac:dyDescent="0.35">
      <c r="A222" s="63"/>
    </row>
    <row r="223" spans="1:1" x14ac:dyDescent="0.35">
      <c r="A223" s="63"/>
    </row>
    <row r="224" spans="1:1" x14ac:dyDescent="0.35">
      <c r="A224" s="63"/>
    </row>
    <row r="225" spans="1:1" x14ac:dyDescent="0.35">
      <c r="A225" s="63"/>
    </row>
    <row r="226" spans="1:1" x14ac:dyDescent="0.35">
      <c r="A226" s="63"/>
    </row>
    <row r="227" spans="1:1" x14ac:dyDescent="0.35">
      <c r="A227" s="63"/>
    </row>
    <row r="228" spans="1:1" x14ac:dyDescent="0.35">
      <c r="A228" s="63"/>
    </row>
    <row r="229" spans="1:1" x14ac:dyDescent="0.35">
      <c r="A229" s="63"/>
    </row>
    <row r="230" spans="1:1" x14ac:dyDescent="0.35">
      <c r="A230" s="63"/>
    </row>
    <row r="231" spans="1:1" x14ac:dyDescent="0.35">
      <c r="A231" s="63"/>
    </row>
    <row r="232" spans="1:1" x14ac:dyDescent="0.35">
      <c r="A232" s="63"/>
    </row>
    <row r="233" spans="1:1" x14ac:dyDescent="0.35">
      <c r="A233" s="63"/>
    </row>
    <row r="234" spans="1:1" x14ac:dyDescent="0.35">
      <c r="A234" s="63"/>
    </row>
    <row r="235" spans="1:1" x14ac:dyDescent="0.35">
      <c r="A235" s="63"/>
    </row>
    <row r="236" spans="1:1" x14ac:dyDescent="0.35">
      <c r="A236" s="63"/>
    </row>
    <row r="237" spans="1:1" x14ac:dyDescent="0.35">
      <c r="A237" s="63"/>
    </row>
    <row r="238" spans="1:1" x14ac:dyDescent="0.35">
      <c r="A238" s="63"/>
    </row>
    <row r="239" spans="1:1" x14ac:dyDescent="0.35">
      <c r="A239" s="63"/>
    </row>
    <row r="240" spans="1:1" x14ac:dyDescent="0.35">
      <c r="A240" s="63"/>
    </row>
    <row r="241" spans="1:1" x14ac:dyDescent="0.35">
      <c r="A241" s="63"/>
    </row>
    <row r="242" spans="1:1" x14ac:dyDescent="0.35">
      <c r="A242" s="63"/>
    </row>
    <row r="243" spans="1:1" x14ac:dyDescent="0.35">
      <c r="A243" s="63"/>
    </row>
    <row r="244" spans="1:1" x14ac:dyDescent="0.35">
      <c r="A244" s="63"/>
    </row>
    <row r="245" spans="1:1" x14ac:dyDescent="0.35">
      <c r="A245" s="63"/>
    </row>
    <row r="246" spans="1:1" x14ac:dyDescent="0.35">
      <c r="A246" s="63"/>
    </row>
    <row r="247" spans="1:1" x14ac:dyDescent="0.35">
      <c r="A247" s="63"/>
    </row>
    <row r="248" spans="1:1" x14ac:dyDescent="0.35">
      <c r="A248" s="63"/>
    </row>
    <row r="249" spans="1:1" x14ac:dyDescent="0.35">
      <c r="A249" s="63"/>
    </row>
    <row r="250" spans="1:1" x14ac:dyDescent="0.35">
      <c r="A250" s="63"/>
    </row>
    <row r="251" spans="1:1" x14ac:dyDescent="0.35">
      <c r="A251" s="63"/>
    </row>
    <row r="252" spans="1:1" x14ac:dyDescent="0.35">
      <c r="A252" s="63"/>
    </row>
    <row r="253" spans="1:1" x14ac:dyDescent="0.35">
      <c r="A253" s="63"/>
    </row>
    <row r="254" spans="1:1" x14ac:dyDescent="0.35">
      <c r="A254" s="63"/>
    </row>
    <row r="255" spans="1:1" x14ac:dyDescent="0.35">
      <c r="A255" s="63"/>
    </row>
    <row r="256" spans="1:1" x14ac:dyDescent="0.35">
      <c r="A256" s="63"/>
    </row>
  </sheetData>
  <mergeCells count="3">
    <mergeCell ref="A1:D1"/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5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workbookViewId="0">
      <selection activeCell="F10" sqref="F10"/>
    </sheetView>
  </sheetViews>
  <sheetFormatPr defaultRowHeight="14.4" x14ac:dyDescent="0.3"/>
  <cols>
    <col min="2" max="3" width="11.33203125" style="43" bestFit="1" customWidth="1"/>
    <col min="5" max="5" width="8.88671875" style="44" customWidth="1"/>
    <col min="6" max="6" width="58.88671875" customWidth="1"/>
  </cols>
  <sheetData>
    <row r="1" spans="1:6" ht="17.399999999999999" x14ac:dyDescent="0.3">
      <c r="A1" s="186" t="s">
        <v>129</v>
      </c>
      <c r="B1" s="186"/>
      <c r="C1" s="186"/>
      <c r="D1" s="186"/>
      <c r="E1" s="186"/>
      <c r="F1" s="186"/>
    </row>
    <row r="3" spans="1:6" s="33" customFormat="1" ht="26.4" x14ac:dyDescent="0.25">
      <c r="A3" s="45" t="s">
        <v>130</v>
      </c>
      <c r="B3" s="46" t="s">
        <v>111</v>
      </c>
      <c r="C3" s="46" t="s">
        <v>109</v>
      </c>
      <c r="D3" s="47" t="s">
        <v>131</v>
      </c>
      <c r="E3" s="48" t="s">
        <v>132</v>
      </c>
      <c r="F3" s="45" t="s">
        <v>133</v>
      </c>
    </row>
    <row r="4" spans="1:6" x14ac:dyDescent="0.3">
      <c r="A4" s="3"/>
      <c r="B4" s="49"/>
      <c r="C4" s="49"/>
      <c r="D4" s="3"/>
      <c r="E4" s="50"/>
      <c r="F4" s="3"/>
    </row>
    <row r="5" spans="1:6" ht="27" x14ac:dyDescent="0.3">
      <c r="A5" s="51" t="s">
        <v>134</v>
      </c>
      <c r="B5" s="49">
        <f>'Annual Return'!C6</f>
        <v>11092</v>
      </c>
      <c r="C5" s="49">
        <f>'Annual Return'!D6</f>
        <v>10482</v>
      </c>
      <c r="D5" s="52">
        <f>+C5-B5</f>
        <v>-610</v>
      </c>
      <c r="E5" s="50">
        <f>(+C5/B5)-1</f>
        <v>-5.4994590695997103E-2</v>
      </c>
      <c r="F5" s="3"/>
    </row>
    <row r="6" spans="1:6" ht="51" customHeight="1" x14ac:dyDescent="0.3">
      <c r="A6" s="51" t="s">
        <v>135</v>
      </c>
      <c r="B6" s="49">
        <f>'Annual Return'!C7</f>
        <v>9888</v>
      </c>
      <c r="C6" s="49">
        <f>'Annual Return'!D7</f>
        <v>882.54</v>
      </c>
      <c r="D6" s="52">
        <f t="shared" ref="D6:D12" si="0">+C6-B6</f>
        <v>-9005.4599999999991</v>
      </c>
      <c r="E6" s="50">
        <f t="shared" ref="E6:E12" si="1">(+C6/B6)-1</f>
        <v>-0.91074635922330094</v>
      </c>
      <c r="F6" s="51"/>
    </row>
    <row r="7" spans="1:6" ht="40.200000000000003" x14ac:dyDescent="0.3">
      <c r="A7" s="51" t="s">
        <v>136</v>
      </c>
      <c r="B7" s="49">
        <f>'Annual Return'!C8</f>
        <v>3991</v>
      </c>
      <c r="C7" s="49">
        <f>'Annual Return'!D8</f>
        <v>5129.2700000000004</v>
      </c>
      <c r="D7" s="52">
        <f t="shared" si="0"/>
        <v>1138.2700000000004</v>
      </c>
      <c r="E7" s="50">
        <f t="shared" si="1"/>
        <v>0.28520922074668009</v>
      </c>
      <c r="F7" s="3" t="s">
        <v>137</v>
      </c>
    </row>
    <row r="8" spans="1:6" ht="53.4" x14ac:dyDescent="0.3">
      <c r="A8" s="51" t="s">
        <v>138</v>
      </c>
      <c r="B8" s="49">
        <v>0</v>
      </c>
      <c r="C8" s="49">
        <v>0</v>
      </c>
      <c r="D8" s="52">
        <v>0</v>
      </c>
      <c r="E8" s="50" t="e">
        <f t="shared" si="1"/>
        <v>#DIV/0!</v>
      </c>
      <c r="F8" s="3"/>
    </row>
    <row r="9" spans="1:6" ht="40.200000000000003" x14ac:dyDescent="0.3">
      <c r="A9" s="51" t="s">
        <v>139</v>
      </c>
      <c r="B9" s="49">
        <f>'Annual Return'!C10</f>
        <v>4666</v>
      </c>
      <c r="C9" s="53">
        <f>'Annual Return'!D10</f>
        <v>30068.889999999996</v>
      </c>
      <c r="D9" s="52">
        <f t="shared" si="0"/>
        <v>25402.889999999996</v>
      </c>
      <c r="E9" s="50">
        <f t="shared" si="1"/>
        <v>5.4442541791684516</v>
      </c>
      <c r="F9" s="51" t="s">
        <v>140</v>
      </c>
    </row>
    <row r="10" spans="1:6" ht="53.4" x14ac:dyDescent="0.3">
      <c r="A10" s="51" t="s">
        <v>141</v>
      </c>
      <c r="B10" s="49">
        <f>'Annual Return'!C11</f>
        <v>45150</v>
      </c>
      <c r="C10" s="49">
        <f>'Annual Return'!D11</f>
        <v>21316.380000000008</v>
      </c>
      <c r="D10" s="52">
        <f t="shared" si="0"/>
        <v>-23833.619999999992</v>
      </c>
      <c r="E10" s="50">
        <f t="shared" si="1"/>
        <v>-0.52787641196013269</v>
      </c>
      <c r="F10" s="54"/>
    </row>
    <row r="11" spans="1:6" ht="66.599999999999994" x14ac:dyDescent="0.3">
      <c r="A11" s="51" t="s">
        <v>142</v>
      </c>
      <c r="B11" s="49">
        <f>'Annual Return'!C13</f>
        <v>98177</v>
      </c>
      <c r="C11" s="49">
        <f>'Annual Return'!D13</f>
        <v>0</v>
      </c>
      <c r="D11" s="52">
        <f t="shared" si="0"/>
        <v>-98177</v>
      </c>
      <c r="E11" s="50">
        <f t="shared" si="1"/>
        <v>-1</v>
      </c>
      <c r="F11" s="51"/>
    </row>
    <row r="12" spans="1:6" ht="53.4" x14ac:dyDescent="0.3">
      <c r="A12" s="51" t="s">
        <v>143</v>
      </c>
      <c r="B12" s="49">
        <f>'Annual Return'!C14</f>
        <v>0</v>
      </c>
      <c r="C12" s="49">
        <f>'Annual Return'!D14</f>
        <v>0</v>
      </c>
      <c r="D12" s="52">
        <f t="shared" si="0"/>
        <v>0</v>
      </c>
      <c r="E12" s="50" t="e">
        <f t="shared" si="1"/>
        <v>#DIV/0!</v>
      </c>
      <c r="F12" s="51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"/>
  <sheetViews>
    <sheetView workbookViewId="0">
      <selection activeCell="D12" sqref="D12"/>
    </sheetView>
  </sheetViews>
  <sheetFormatPr defaultRowHeight="14.4" x14ac:dyDescent="0.3"/>
  <cols>
    <col min="1" max="1" width="3" bestFit="1" customWidth="1"/>
    <col min="2" max="2" width="22.5546875" customWidth="1"/>
    <col min="3" max="3" width="12.5546875" customWidth="1"/>
    <col min="4" max="4" width="13.44140625" customWidth="1"/>
  </cols>
  <sheetData>
    <row r="1" spans="1:5" ht="26.4" customHeight="1" x14ac:dyDescent="0.3">
      <c r="A1" s="189" t="s">
        <v>144</v>
      </c>
      <c r="B1" s="189"/>
      <c r="C1" s="189"/>
      <c r="D1" s="189"/>
    </row>
    <row r="2" spans="1:5" x14ac:dyDescent="0.3">
      <c r="A2" s="65"/>
      <c r="B2" s="66"/>
      <c r="C2" s="190" t="s">
        <v>145</v>
      </c>
      <c r="D2" s="190"/>
    </row>
    <row r="3" spans="1:5" x14ac:dyDescent="0.3">
      <c r="A3" s="65"/>
      <c r="B3" s="66"/>
      <c r="C3" s="67">
        <v>44651</v>
      </c>
      <c r="D3" s="67">
        <v>45016</v>
      </c>
    </row>
    <row r="4" spans="1:5" x14ac:dyDescent="0.3">
      <c r="A4" s="68"/>
      <c r="B4" s="69"/>
      <c r="C4" s="70" t="s">
        <v>146</v>
      </c>
      <c r="D4" s="71" t="s">
        <v>146</v>
      </c>
    </row>
    <row r="5" spans="1:5" x14ac:dyDescent="0.3">
      <c r="A5" s="65">
        <v>1</v>
      </c>
      <c r="B5" s="66" t="s">
        <v>147</v>
      </c>
      <c r="C5" s="88">
        <v>32827</v>
      </c>
      <c r="D5" s="88">
        <f>C11</f>
        <v>45150</v>
      </c>
    </row>
    <row r="6" spans="1:5" x14ac:dyDescent="0.3">
      <c r="A6" s="65">
        <v>2</v>
      </c>
      <c r="B6" s="66" t="s">
        <v>148</v>
      </c>
      <c r="C6" s="87">
        <v>11092</v>
      </c>
      <c r="D6" s="87">
        <f>Receipts!K24</f>
        <v>10482</v>
      </c>
    </row>
    <row r="7" spans="1:5" x14ac:dyDescent="0.3">
      <c r="A7" s="65">
        <v>3</v>
      </c>
      <c r="B7" s="66" t="s">
        <v>149</v>
      </c>
      <c r="C7" s="87">
        <v>9888</v>
      </c>
      <c r="D7" s="87">
        <f>Receipts!R24</f>
        <v>882.54</v>
      </c>
    </row>
    <row r="8" spans="1:5" x14ac:dyDescent="0.3">
      <c r="A8" s="65">
        <v>4</v>
      </c>
      <c r="B8" s="66" t="s">
        <v>150</v>
      </c>
      <c r="C8" s="87">
        <v>3991</v>
      </c>
      <c r="D8" s="87">
        <f>Payments!K57</f>
        <v>5129.2700000000004</v>
      </c>
    </row>
    <row r="9" spans="1:5" ht="27" x14ac:dyDescent="0.3">
      <c r="A9" s="65">
        <v>5</v>
      </c>
      <c r="B9" s="66" t="s">
        <v>151</v>
      </c>
      <c r="C9" s="87">
        <v>0</v>
      </c>
      <c r="D9" s="87">
        <v>0</v>
      </c>
    </row>
    <row r="10" spans="1:5" x14ac:dyDescent="0.3">
      <c r="A10" s="65">
        <v>6</v>
      </c>
      <c r="B10" s="66" t="s">
        <v>152</v>
      </c>
      <c r="C10" s="87">
        <v>4666</v>
      </c>
      <c r="D10" s="87">
        <f>Payments!AF57</f>
        <v>30068.889999999996</v>
      </c>
    </row>
    <row r="11" spans="1:5" ht="27" x14ac:dyDescent="0.3">
      <c r="A11" s="65">
        <v>7</v>
      </c>
      <c r="B11" s="66" t="s">
        <v>153</v>
      </c>
      <c r="C11" s="88">
        <f>C5+C6+C7-C8-C9-C10</f>
        <v>45150</v>
      </c>
      <c r="D11" s="88">
        <f>D5+D6+D7-D8-D9-D10</f>
        <v>21316.380000000008</v>
      </c>
      <c r="E11" s="182">
        <f>SUM(D5+D6+D7)-(D8+D10)+264</f>
        <v>21580.380000000005</v>
      </c>
    </row>
    <row r="12" spans="1:5" ht="27" x14ac:dyDescent="0.3">
      <c r="A12" s="65">
        <v>8</v>
      </c>
      <c r="B12" s="66" t="s">
        <v>154</v>
      </c>
      <c r="C12" s="88">
        <v>45394</v>
      </c>
      <c r="D12" s="88">
        <f>'Bank Recc'!D25</f>
        <v>21560.3</v>
      </c>
    </row>
    <row r="13" spans="1:5" ht="40.200000000000003" x14ac:dyDescent="0.3">
      <c r="A13" s="65">
        <v>9</v>
      </c>
      <c r="B13" s="66" t="s">
        <v>155</v>
      </c>
      <c r="C13" s="87">
        <v>98177</v>
      </c>
      <c r="D13" s="158"/>
    </row>
    <row r="14" spans="1:5" x14ac:dyDescent="0.3">
      <c r="A14" s="65">
        <v>10</v>
      </c>
      <c r="B14" s="66" t="s">
        <v>156</v>
      </c>
      <c r="C14" s="95">
        <v>0</v>
      </c>
      <c r="D14" s="95">
        <v>0</v>
      </c>
    </row>
    <row r="15" spans="1:5" ht="15" thickBot="1" x14ac:dyDescent="0.35">
      <c r="A15" s="72"/>
      <c r="B15" s="73"/>
      <c r="C15" s="74"/>
      <c r="D15" s="75"/>
    </row>
    <row r="16" spans="1:5" x14ac:dyDescent="0.3">
      <c r="A16" s="76"/>
      <c r="B16" s="76"/>
      <c r="C16" s="77"/>
      <c r="D16" s="78"/>
    </row>
    <row r="17" spans="1:4" x14ac:dyDescent="0.3">
      <c r="A17" s="76"/>
      <c r="B17" s="76"/>
      <c r="C17" s="79"/>
      <c r="D17" s="76"/>
    </row>
  </sheetData>
  <mergeCells count="2">
    <mergeCell ref="A1:D1"/>
    <mergeCell ref="C2:D2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23"/>
  <sheetViews>
    <sheetView zoomScaleNormal="100" workbookViewId="0">
      <selection activeCell="R4" sqref="R4"/>
    </sheetView>
  </sheetViews>
  <sheetFormatPr defaultColWidth="0" defaultRowHeight="14.4" x14ac:dyDescent="0.3"/>
  <cols>
    <col min="1" max="1" width="10.5546875" customWidth="1"/>
    <col min="2" max="2" width="22.88671875" bestFit="1" customWidth="1"/>
    <col min="3" max="3" width="0.88671875" style="121" customWidth="1"/>
    <col min="4" max="4" width="11.5546875" style="156" customWidth="1"/>
    <col min="5" max="5" width="12.109375" style="165" customWidth="1"/>
    <col min="6" max="6" width="0.88671875" style="121" customWidth="1"/>
    <col min="7" max="7" width="11.5546875" style="156" customWidth="1"/>
    <col min="8" max="8" width="12" style="166" customWidth="1"/>
    <col min="9" max="9" width="12.109375" style="165" customWidth="1"/>
    <col min="10" max="10" width="0.88671875" style="121" customWidth="1"/>
    <col min="11" max="11" width="11.5546875" style="156" customWidth="1"/>
    <col min="12" max="13" width="9.5546875" style="157" customWidth="1"/>
    <col min="14" max="14" width="0.88671875" style="121" customWidth="1"/>
    <col min="15" max="15" width="11.5546875" style="156" hidden="1"/>
    <col min="16" max="16" width="12" style="157" hidden="1"/>
    <col min="17" max="17" width="9.5546875" style="157" hidden="1"/>
    <col min="18" max="18" width="64.44140625" bestFit="1" customWidth="1"/>
    <col min="19" max="237" width="9.109375" customWidth="1"/>
    <col min="238" max="238" width="35.44140625" bestFit="1" customWidth="1"/>
  </cols>
  <sheetData>
    <row r="1" spans="1:17" x14ac:dyDescent="0.3">
      <c r="A1" s="3"/>
      <c r="B1" s="3"/>
      <c r="D1" s="191" t="s">
        <v>118</v>
      </c>
      <c r="E1" s="192"/>
      <c r="G1" s="192" t="s">
        <v>111</v>
      </c>
      <c r="H1" s="192"/>
      <c r="I1" s="192"/>
      <c r="K1" s="191" t="s">
        <v>109</v>
      </c>
      <c r="L1" s="192"/>
      <c r="M1" s="193"/>
      <c r="O1" s="194" t="s">
        <v>157</v>
      </c>
      <c r="P1" s="195"/>
      <c r="Q1" s="196"/>
    </row>
    <row r="2" spans="1:17" ht="58.5" customHeight="1" x14ac:dyDescent="0.3">
      <c r="A2" s="122" t="s">
        <v>158</v>
      </c>
      <c r="B2" s="123" t="s">
        <v>4</v>
      </c>
      <c r="D2" s="124" t="s">
        <v>110</v>
      </c>
      <c r="E2" s="159" t="s">
        <v>159</v>
      </c>
      <c r="G2" s="124" t="s">
        <v>110</v>
      </c>
      <c r="H2" s="159" t="s">
        <v>160</v>
      </c>
      <c r="I2" s="159" t="s">
        <v>161</v>
      </c>
      <c r="K2" s="124" t="s">
        <v>162</v>
      </c>
      <c r="L2" s="125" t="s">
        <v>163</v>
      </c>
      <c r="M2" s="125" t="s">
        <v>164</v>
      </c>
      <c r="O2" s="124" t="s">
        <v>162</v>
      </c>
      <c r="P2" s="125" t="s">
        <v>165</v>
      </c>
      <c r="Q2" s="125" t="s">
        <v>166</v>
      </c>
    </row>
    <row r="3" spans="1:17" ht="18" customHeight="1" x14ac:dyDescent="0.3">
      <c r="A3" s="122"/>
      <c r="B3" s="123"/>
      <c r="D3" s="124"/>
      <c r="E3" s="159"/>
      <c r="G3" s="124"/>
      <c r="H3" s="159"/>
      <c r="I3" s="159"/>
      <c r="K3" s="124"/>
      <c r="L3" s="125"/>
      <c r="M3" s="125"/>
      <c r="O3" s="124"/>
      <c r="P3" s="125"/>
      <c r="Q3" s="125"/>
    </row>
    <row r="4" spans="1:17" ht="15" customHeight="1" x14ac:dyDescent="0.3">
      <c r="A4" s="122"/>
      <c r="B4" s="126" t="s">
        <v>167</v>
      </c>
      <c r="D4" s="127"/>
      <c r="E4" s="160"/>
      <c r="G4" s="127"/>
      <c r="H4" s="159"/>
      <c r="I4" s="160"/>
      <c r="K4" s="127"/>
      <c r="L4" s="125"/>
      <c r="M4" s="125"/>
      <c r="O4" s="127"/>
      <c r="P4" s="125"/>
      <c r="Q4" s="125"/>
    </row>
    <row r="5" spans="1:17" ht="15.75" customHeight="1" x14ac:dyDescent="0.3">
      <c r="A5" s="3"/>
      <c r="B5" s="128"/>
      <c r="D5" s="129"/>
      <c r="E5" s="161"/>
      <c r="G5" s="129"/>
      <c r="H5" s="130"/>
      <c r="I5" s="161"/>
      <c r="K5" s="129"/>
      <c r="L5" s="131"/>
      <c r="M5" s="131"/>
      <c r="O5" s="129"/>
      <c r="P5" s="131"/>
      <c r="Q5" s="131"/>
    </row>
    <row r="6" spans="1:17" x14ac:dyDescent="0.3">
      <c r="A6" s="122"/>
      <c r="B6" s="123" t="s">
        <v>168</v>
      </c>
      <c r="D6" s="129"/>
      <c r="E6" s="161"/>
      <c r="G6" s="129"/>
      <c r="H6" s="130"/>
      <c r="I6" s="161"/>
      <c r="K6" s="129"/>
      <c r="L6" s="132"/>
      <c r="M6" s="132"/>
      <c r="O6" s="129"/>
      <c r="P6" s="132"/>
      <c r="Q6" s="132"/>
    </row>
    <row r="7" spans="1:17" ht="15" customHeight="1" x14ac:dyDescent="0.3">
      <c r="A7" s="3"/>
      <c r="B7" s="128" t="s">
        <v>169</v>
      </c>
      <c r="D7" s="133">
        <v>3861</v>
      </c>
      <c r="E7" s="133">
        <v>4002</v>
      </c>
      <c r="G7" s="133">
        <v>3992</v>
      </c>
      <c r="H7" s="133"/>
      <c r="I7" s="133">
        <v>3991</v>
      </c>
      <c r="K7" s="133">
        <v>3992</v>
      </c>
      <c r="L7" s="134">
        <f>+K7/I7-1</f>
        <v>2.5056376847909512E-4</v>
      </c>
      <c r="M7" s="134">
        <f>+K7/G7-1</f>
        <v>0</v>
      </c>
      <c r="O7" s="133">
        <v>1600</v>
      </c>
      <c r="P7" s="134">
        <f>+O7/K7-1</f>
        <v>-0.59919839679358722</v>
      </c>
      <c r="Q7" s="134">
        <f>+O7/K7-1</f>
        <v>-0.59919839679358722</v>
      </c>
    </row>
    <row r="8" spans="1:17" x14ac:dyDescent="0.3">
      <c r="A8" s="3"/>
      <c r="B8" s="128" t="s">
        <v>170</v>
      </c>
      <c r="D8" s="133">
        <v>0</v>
      </c>
      <c r="E8" s="133">
        <v>0</v>
      </c>
      <c r="G8" s="133"/>
      <c r="H8" s="133"/>
      <c r="I8" s="133">
        <v>0</v>
      </c>
      <c r="K8" s="133">
        <v>0</v>
      </c>
      <c r="L8" s="134" t="e">
        <f>+K8/I8-1</f>
        <v>#DIV/0!</v>
      </c>
      <c r="M8" s="134" t="e">
        <f>+K8/G8-1</f>
        <v>#DIV/0!</v>
      </c>
      <c r="O8" s="133">
        <v>400</v>
      </c>
      <c r="P8" s="134" t="e">
        <f>+O8/K8-1</f>
        <v>#DIV/0!</v>
      </c>
      <c r="Q8" s="134" t="e">
        <f>+O8/K8-1</f>
        <v>#DIV/0!</v>
      </c>
    </row>
    <row r="9" spans="1:17" x14ac:dyDescent="0.3">
      <c r="A9" s="135"/>
      <c r="B9" s="123" t="s">
        <v>171</v>
      </c>
      <c r="D9" s="136">
        <f>SUM(D7:D8)</f>
        <v>3861</v>
      </c>
      <c r="E9" s="136">
        <f>SUM(E7:E8)</f>
        <v>4002</v>
      </c>
      <c r="G9" s="136">
        <f>SUM(G7:G8)</f>
        <v>3992</v>
      </c>
      <c r="H9" s="136">
        <f>SUM(H7:H8)</f>
        <v>0</v>
      </c>
      <c r="I9" s="136">
        <f>SUM(I7:I8)</f>
        <v>3991</v>
      </c>
      <c r="K9" s="136">
        <f>SUM(K7:K8)</f>
        <v>3992</v>
      </c>
      <c r="L9" s="137">
        <f>+K9/I9-1</f>
        <v>2.5056376847909512E-4</v>
      </c>
      <c r="M9" s="137">
        <f>+K9/G9-1</f>
        <v>0</v>
      </c>
      <c r="O9" s="136">
        <f>SUM(O7:O8)</f>
        <v>2000</v>
      </c>
      <c r="P9" s="137">
        <f>+O9/K9-1</f>
        <v>-0.49899799599198402</v>
      </c>
      <c r="Q9" s="137">
        <f>+O9/K9-1</f>
        <v>-0.49899799599198402</v>
      </c>
    </row>
    <row r="10" spans="1:17" x14ac:dyDescent="0.3">
      <c r="A10" s="3"/>
      <c r="B10" s="128"/>
      <c r="D10" s="138"/>
      <c r="E10" s="138"/>
      <c r="G10" s="138"/>
      <c r="H10" s="133"/>
      <c r="I10" s="138"/>
      <c r="K10" s="138"/>
      <c r="L10" s="134"/>
      <c r="M10" s="134"/>
      <c r="O10" s="138"/>
      <c r="P10" s="134"/>
      <c r="Q10" s="134"/>
    </row>
    <row r="11" spans="1:17" s="139" customFormat="1" ht="15" hidden="1" customHeight="1" x14ac:dyDescent="0.3">
      <c r="A11" s="135"/>
      <c r="B11" s="130" t="s">
        <v>172</v>
      </c>
      <c r="C11" s="121"/>
      <c r="D11" s="138"/>
      <c r="E11" s="162"/>
      <c r="F11" s="121"/>
      <c r="G11" s="138"/>
      <c r="H11" s="133"/>
      <c r="I11" s="162"/>
      <c r="J11" s="121"/>
      <c r="K11" s="138"/>
      <c r="L11" s="134"/>
      <c r="M11" s="134"/>
      <c r="N11" s="121"/>
      <c r="O11" s="138"/>
      <c r="P11" s="134"/>
      <c r="Q11" s="134"/>
    </row>
    <row r="12" spans="1:17" s="139" customFormat="1" ht="15" customHeight="1" x14ac:dyDescent="0.3">
      <c r="A12" s="135"/>
      <c r="B12" s="123" t="s">
        <v>173</v>
      </c>
      <c r="C12" s="121"/>
      <c r="D12" s="138"/>
      <c r="E12" s="138"/>
      <c r="F12" s="121"/>
      <c r="G12" s="138"/>
      <c r="H12" s="133"/>
      <c r="I12" s="138"/>
      <c r="J12" s="121"/>
      <c r="K12" s="138"/>
      <c r="L12" s="134"/>
      <c r="M12" s="134"/>
      <c r="N12" s="121"/>
      <c r="O12" s="138"/>
      <c r="P12" s="134"/>
      <c r="Q12" s="134"/>
    </row>
    <row r="13" spans="1:17" x14ac:dyDescent="0.3">
      <c r="A13" s="3"/>
      <c r="B13" s="128" t="s">
        <v>37</v>
      </c>
      <c r="D13" s="133">
        <v>0</v>
      </c>
      <c r="E13" s="133">
        <v>0</v>
      </c>
      <c r="G13" s="133">
        <v>0</v>
      </c>
      <c r="H13" s="133"/>
      <c r="I13" s="133">
        <v>0</v>
      </c>
      <c r="K13" s="133">
        <v>0</v>
      </c>
      <c r="L13" s="134" t="e">
        <f t="shared" ref="L13:L36" si="0">+K13/I13-1</f>
        <v>#DIV/0!</v>
      </c>
      <c r="M13" s="134" t="e">
        <f>+K13/G13-1</f>
        <v>#DIV/0!</v>
      </c>
      <c r="O13" s="133">
        <v>100</v>
      </c>
      <c r="P13" s="134" t="e">
        <f>+O13/K13-1</f>
        <v>#DIV/0!</v>
      </c>
      <c r="Q13" s="134" t="e">
        <f t="shared" ref="Q13:Q36" si="1">+O13/K13-1</f>
        <v>#DIV/0!</v>
      </c>
    </row>
    <row r="14" spans="1:17" x14ac:dyDescent="0.3">
      <c r="A14" s="135"/>
      <c r="B14" s="128" t="s">
        <v>38</v>
      </c>
      <c r="D14" s="133">
        <v>590</v>
      </c>
      <c r="E14" s="133">
        <v>734</v>
      </c>
      <c r="G14" s="133">
        <v>540</v>
      </c>
      <c r="H14" s="133"/>
      <c r="I14" s="133">
        <v>270</v>
      </c>
      <c r="K14" s="133">
        <v>750</v>
      </c>
      <c r="L14" s="134">
        <f t="shared" si="0"/>
        <v>1.7777777777777777</v>
      </c>
      <c r="M14" s="134">
        <f t="shared" ref="M14:M36" si="2">+K14/G14-1</f>
        <v>0.38888888888888884</v>
      </c>
      <c r="O14" s="133">
        <v>150</v>
      </c>
      <c r="P14" s="134">
        <f t="shared" ref="P14:P35" si="3">+O14/K14-1</f>
        <v>-0.8</v>
      </c>
      <c r="Q14" s="134">
        <f t="shared" si="1"/>
        <v>-0.8</v>
      </c>
    </row>
    <row r="15" spans="1:17" x14ac:dyDescent="0.3">
      <c r="A15" s="135"/>
      <c r="B15" s="130" t="s">
        <v>39</v>
      </c>
      <c r="D15" s="133">
        <v>250</v>
      </c>
      <c r="E15" s="133"/>
      <c r="G15" s="133">
        <v>250</v>
      </c>
      <c r="H15" s="133"/>
      <c r="I15" s="133"/>
      <c r="K15" s="133">
        <v>250</v>
      </c>
      <c r="L15" s="134" t="e">
        <f t="shared" si="0"/>
        <v>#DIV/0!</v>
      </c>
      <c r="M15" s="134">
        <f t="shared" si="2"/>
        <v>0</v>
      </c>
      <c r="O15" s="133">
        <v>150</v>
      </c>
      <c r="P15" s="134">
        <f t="shared" si="3"/>
        <v>-0.4</v>
      </c>
      <c r="Q15" s="134">
        <f t="shared" si="1"/>
        <v>-0.4</v>
      </c>
    </row>
    <row r="16" spans="1:17" x14ac:dyDescent="0.3">
      <c r="A16" s="135"/>
      <c r="B16" s="130" t="s">
        <v>40</v>
      </c>
      <c r="D16" s="133">
        <v>210</v>
      </c>
      <c r="E16" s="133">
        <v>159</v>
      </c>
      <c r="G16" s="133">
        <v>160</v>
      </c>
      <c r="H16" s="133"/>
      <c r="I16" s="133">
        <v>159</v>
      </c>
      <c r="K16" s="133">
        <v>160</v>
      </c>
      <c r="L16" s="134">
        <f t="shared" ref="L16:L17" si="4">+K16/I16-1</f>
        <v>6.2893081761006275E-3</v>
      </c>
      <c r="M16" s="134">
        <f t="shared" ref="M16:M17" si="5">+K16/G16-1</f>
        <v>0</v>
      </c>
      <c r="O16" s="133"/>
      <c r="P16" s="134"/>
      <c r="Q16" s="134"/>
    </row>
    <row r="17" spans="1:17" x14ac:dyDescent="0.3">
      <c r="A17" s="135"/>
      <c r="B17" s="130" t="s">
        <v>41</v>
      </c>
      <c r="D17" s="133">
        <v>100</v>
      </c>
      <c r="E17" s="133"/>
      <c r="G17" s="133">
        <v>150</v>
      </c>
      <c r="H17" s="133"/>
      <c r="I17" s="133"/>
      <c r="K17" s="133">
        <v>150</v>
      </c>
      <c r="L17" s="134" t="e">
        <f t="shared" si="4"/>
        <v>#DIV/0!</v>
      </c>
      <c r="M17" s="134">
        <f t="shared" si="5"/>
        <v>0</v>
      </c>
      <c r="O17" s="133"/>
      <c r="P17" s="134"/>
      <c r="Q17" s="134"/>
    </row>
    <row r="18" spans="1:17" x14ac:dyDescent="0.3">
      <c r="A18" s="135"/>
      <c r="B18" s="130" t="s">
        <v>42</v>
      </c>
      <c r="D18" s="133">
        <v>0</v>
      </c>
      <c r="E18" s="133"/>
      <c r="G18" s="133">
        <v>0</v>
      </c>
      <c r="H18" s="133"/>
      <c r="I18" s="133"/>
      <c r="K18" s="133">
        <v>0</v>
      </c>
      <c r="L18" s="134" t="e">
        <f>+K18/I18-1</f>
        <v>#DIV/0!</v>
      </c>
      <c r="M18" s="134" t="e">
        <f>+K18/G18-1</f>
        <v>#DIV/0!</v>
      </c>
      <c r="O18" s="133">
        <v>40</v>
      </c>
      <c r="P18" s="134" t="e">
        <f t="shared" si="3"/>
        <v>#DIV/0!</v>
      </c>
      <c r="Q18" s="134" t="e">
        <f t="shared" si="1"/>
        <v>#DIV/0!</v>
      </c>
    </row>
    <row r="19" spans="1:17" x14ac:dyDescent="0.3">
      <c r="A19" s="3"/>
      <c r="B19" s="130" t="s">
        <v>43</v>
      </c>
      <c r="D19" s="133">
        <v>250</v>
      </c>
      <c r="E19" s="133">
        <v>225</v>
      </c>
      <c r="G19" s="133">
        <v>250</v>
      </c>
      <c r="H19" s="133"/>
      <c r="I19" s="133">
        <v>225</v>
      </c>
      <c r="K19" s="133">
        <v>250</v>
      </c>
      <c r="L19" s="134">
        <f t="shared" si="0"/>
        <v>0.11111111111111116</v>
      </c>
      <c r="M19" s="134">
        <f t="shared" si="2"/>
        <v>0</v>
      </c>
      <c r="O19" s="133">
        <v>72</v>
      </c>
      <c r="P19" s="134">
        <f t="shared" si="3"/>
        <v>-0.71199999999999997</v>
      </c>
      <c r="Q19" s="134">
        <f t="shared" si="1"/>
        <v>-0.71199999999999997</v>
      </c>
    </row>
    <row r="20" spans="1:17" x14ac:dyDescent="0.3">
      <c r="A20" s="3"/>
      <c r="B20" s="128" t="s">
        <v>44</v>
      </c>
      <c r="D20" s="133">
        <v>500</v>
      </c>
      <c r="E20" s="133"/>
      <c r="G20" s="133">
        <v>500</v>
      </c>
      <c r="H20" s="133"/>
      <c r="I20" s="133"/>
      <c r="K20" s="133">
        <v>500</v>
      </c>
      <c r="L20" s="134" t="e">
        <f t="shared" si="0"/>
        <v>#DIV/0!</v>
      </c>
      <c r="M20" s="134">
        <f t="shared" si="2"/>
        <v>0</v>
      </c>
      <c r="O20" s="133">
        <v>60</v>
      </c>
      <c r="P20" s="134">
        <f t="shared" si="3"/>
        <v>-0.88</v>
      </c>
      <c r="Q20" s="134">
        <f t="shared" si="1"/>
        <v>-0.88</v>
      </c>
    </row>
    <row r="21" spans="1:17" x14ac:dyDescent="0.3">
      <c r="A21" s="3"/>
      <c r="B21" s="128" t="s">
        <v>45</v>
      </c>
      <c r="D21" s="133">
        <v>100</v>
      </c>
      <c r="E21" s="133"/>
      <c r="G21" s="133">
        <v>100</v>
      </c>
      <c r="H21" s="133"/>
      <c r="I21" s="133"/>
      <c r="K21" s="133">
        <v>0</v>
      </c>
      <c r="L21" s="134" t="e">
        <f t="shared" si="0"/>
        <v>#DIV/0!</v>
      </c>
      <c r="M21" s="134">
        <f t="shared" si="2"/>
        <v>-1</v>
      </c>
      <c r="O21" s="133"/>
      <c r="P21" s="134"/>
      <c r="Q21" s="134"/>
    </row>
    <row r="22" spans="1:17" x14ac:dyDescent="0.3">
      <c r="A22" s="3"/>
      <c r="B22" s="128" t="s">
        <v>46</v>
      </c>
      <c r="D22" s="133">
        <v>1500</v>
      </c>
      <c r="E22" s="133">
        <v>380</v>
      </c>
      <c r="G22" s="133">
        <v>750</v>
      </c>
      <c r="H22" s="133"/>
      <c r="I22" s="133">
        <v>480</v>
      </c>
      <c r="K22" s="133">
        <v>750</v>
      </c>
      <c r="L22" s="134">
        <f t="shared" si="0"/>
        <v>0.5625</v>
      </c>
      <c r="M22" s="134">
        <f t="shared" si="2"/>
        <v>0</v>
      </c>
      <c r="O22" s="133"/>
      <c r="P22" s="134"/>
      <c r="Q22" s="134"/>
    </row>
    <row r="23" spans="1:17" x14ac:dyDescent="0.3">
      <c r="A23" s="3"/>
      <c r="B23" s="128" t="s">
        <v>47</v>
      </c>
      <c r="D23" s="133">
        <v>0</v>
      </c>
      <c r="E23" s="133"/>
      <c r="G23" s="133">
        <v>0</v>
      </c>
      <c r="H23" s="133"/>
      <c r="I23" s="133">
        <v>250</v>
      </c>
      <c r="K23" s="133">
        <v>250</v>
      </c>
      <c r="L23" s="134">
        <f t="shared" ref="L23" si="6">+K23/I23-1</f>
        <v>0</v>
      </c>
      <c r="M23" s="134" t="e">
        <f t="shared" ref="M23" si="7">+K23/G23-1</f>
        <v>#DIV/0!</v>
      </c>
      <c r="O23" s="133"/>
      <c r="P23" s="134"/>
      <c r="Q23" s="134"/>
    </row>
    <row r="24" spans="1:17" x14ac:dyDescent="0.3">
      <c r="A24" s="3"/>
      <c r="B24" s="128" t="s">
        <v>48</v>
      </c>
      <c r="D24" s="133">
        <v>500</v>
      </c>
      <c r="E24" s="133">
        <v>519</v>
      </c>
      <c r="G24" s="133">
        <v>550</v>
      </c>
      <c r="H24" s="133"/>
      <c r="I24" s="133">
        <v>399</v>
      </c>
      <c r="K24" s="133">
        <v>550</v>
      </c>
      <c r="L24" s="134">
        <f t="shared" si="0"/>
        <v>0.37844611528822059</v>
      </c>
      <c r="M24" s="134">
        <f t="shared" si="2"/>
        <v>0</v>
      </c>
      <c r="O24" s="133">
        <v>400</v>
      </c>
      <c r="P24" s="134">
        <f t="shared" si="3"/>
        <v>-0.27272727272727271</v>
      </c>
      <c r="Q24" s="134">
        <f t="shared" si="1"/>
        <v>-0.27272727272727271</v>
      </c>
    </row>
    <row r="25" spans="1:17" x14ac:dyDescent="0.3">
      <c r="A25" s="3"/>
      <c r="B25" s="128" t="s">
        <v>49</v>
      </c>
      <c r="D25" s="133">
        <v>400</v>
      </c>
      <c r="E25" s="133">
        <v>975</v>
      </c>
      <c r="G25" s="133">
        <v>800</v>
      </c>
      <c r="H25" s="133"/>
      <c r="I25" s="133">
        <v>2066</v>
      </c>
      <c r="K25" s="133">
        <v>800</v>
      </c>
      <c r="L25" s="134">
        <f>+K25/I25-1</f>
        <v>-0.61277831558567275</v>
      </c>
      <c r="M25" s="134">
        <f>+K25/G25-1</f>
        <v>0</v>
      </c>
      <c r="O25" s="133"/>
      <c r="P25" s="134"/>
      <c r="Q25" s="134"/>
    </row>
    <row r="26" spans="1:17" x14ac:dyDescent="0.3">
      <c r="A26" s="3"/>
      <c r="B26" s="128" t="s">
        <v>50</v>
      </c>
      <c r="D26" s="133">
        <v>150</v>
      </c>
      <c r="E26" s="133">
        <v>84</v>
      </c>
      <c r="G26" s="133">
        <v>200</v>
      </c>
      <c r="H26" s="133"/>
      <c r="I26" s="133">
        <v>0</v>
      </c>
      <c r="K26" s="133">
        <v>200</v>
      </c>
      <c r="L26" s="134" t="e">
        <f>+K26/I26-1</f>
        <v>#DIV/0!</v>
      </c>
      <c r="M26" s="134">
        <f>+K26/G26-1</f>
        <v>0</v>
      </c>
      <c r="O26" s="133"/>
      <c r="P26" s="134"/>
      <c r="Q26" s="134"/>
    </row>
    <row r="27" spans="1:17" x14ac:dyDescent="0.3">
      <c r="A27" s="3"/>
      <c r="B27" s="128" t="s">
        <v>11</v>
      </c>
      <c r="D27" s="133">
        <v>100</v>
      </c>
      <c r="E27" s="133">
        <v>92</v>
      </c>
      <c r="G27" s="133">
        <v>100</v>
      </c>
      <c r="H27" s="133"/>
      <c r="I27" s="133">
        <v>15</v>
      </c>
      <c r="K27" s="133">
        <v>0</v>
      </c>
      <c r="L27" s="134">
        <f>+K27/I27-1</f>
        <v>-1</v>
      </c>
      <c r="M27" s="134">
        <f>+K27/G27-1</f>
        <v>-1</v>
      </c>
      <c r="O27" s="133"/>
      <c r="P27" s="134"/>
      <c r="Q27" s="134"/>
    </row>
    <row r="28" spans="1:17" x14ac:dyDescent="0.3">
      <c r="A28" s="3"/>
      <c r="B28" s="128" t="s">
        <v>51</v>
      </c>
      <c r="D28" s="133">
        <v>125</v>
      </c>
      <c r="E28" s="133">
        <v>169</v>
      </c>
      <c r="G28" s="133">
        <v>250</v>
      </c>
      <c r="H28" s="133"/>
      <c r="I28" s="133">
        <v>250</v>
      </c>
      <c r="K28" s="133">
        <v>250</v>
      </c>
      <c r="L28" s="134">
        <f>+K28/I28-1</f>
        <v>0</v>
      </c>
      <c r="M28" s="134">
        <f>+K28/G28-1</f>
        <v>0</v>
      </c>
      <c r="O28" s="133"/>
      <c r="P28" s="134"/>
      <c r="Q28" s="134"/>
    </row>
    <row r="29" spans="1:17" x14ac:dyDescent="0.3">
      <c r="A29" s="3"/>
      <c r="B29" s="128" t="s">
        <v>174</v>
      </c>
      <c r="D29" s="133">
        <v>0</v>
      </c>
      <c r="E29" s="133"/>
      <c r="G29" s="133">
        <v>0</v>
      </c>
      <c r="H29" s="133"/>
      <c r="I29" s="133"/>
      <c r="K29" s="133">
        <v>0</v>
      </c>
      <c r="L29" s="134" t="e">
        <f>+K29/I29-1</f>
        <v>#DIV/0!</v>
      </c>
      <c r="M29" s="134" t="e">
        <f>+K29/G29-1</f>
        <v>#DIV/0!</v>
      </c>
      <c r="O29" s="133"/>
      <c r="P29" s="134"/>
      <c r="Q29" s="134"/>
    </row>
    <row r="30" spans="1:17" ht="15" customHeight="1" x14ac:dyDescent="0.3">
      <c r="A30" s="3"/>
      <c r="B30" s="128" t="s">
        <v>13</v>
      </c>
      <c r="D30" s="133">
        <v>0</v>
      </c>
      <c r="E30" s="133"/>
      <c r="G30" s="133">
        <v>0</v>
      </c>
      <c r="H30" s="133"/>
      <c r="I30" s="133"/>
      <c r="K30" s="133">
        <v>0</v>
      </c>
      <c r="L30" s="134" t="e">
        <f t="shared" si="0"/>
        <v>#DIV/0!</v>
      </c>
      <c r="M30" s="134" t="e">
        <f t="shared" si="2"/>
        <v>#DIV/0!</v>
      </c>
      <c r="O30" s="133">
        <v>200</v>
      </c>
      <c r="P30" s="134" t="e">
        <f t="shared" si="3"/>
        <v>#DIV/0!</v>
      </c>
      <c r="Q30" s="134" t="e">
        <f t="shared" si="1"/>
        <v>#DIV/0!</v>
      </c>
    </row>
    <row r="31" spans="1:17" ht="15" customHeight="1" x14ac:dyDescent="0.3">
      <c r="A31" s="3"/>
      <c r="B31" s="128" t="s">
        <v>53</v>
      </c>
      <c r="D31" s="133">
        <v>1440</v>
      </c>
      <c r="E31" s="133"/>
      <c r="G31" s="133">
        <v>2000</v>
      </c>
      <c r="H31" s="133"/>
      <c r="I31" s="133">
        <v>552</v>
      </c>
      <c r="K31" s="133">
        <v>1500</v>
      </c>
      <c r="L31" s="134">
        <f>+K31/I31-1</f>
        <v>1.7173913043478262</v>
      </c>
      <c r="M31" s="134">
        <f>+K31/G31-1</f>
        <v>-0.25</v>
      </c>
      <c r="O31" s="133"/>
      <c r="P31" s="134"/>
      <c r="Q31" s="134"/>
    </row>
    <row r="32" spans="1:17" ht="15" customHeight="1" x14ac:dyDescent="0.3">
      <c r="A32" s="3"/>
      <c r="B32" s="128" t="s">
        <v>175</v>
      </c>
      <c r="D32" s="133">
        <v>0</v>
      </c>
      <c r="E32" s="133">
        <v>1000</v>
      </c>
      <c r="G32" s="133">
        <v>0</v>
      </c>
      <c r="H32" s="133"/>
      <c r="I32" s="133">
        <v>0</v>
      </c>
      <c r="K32" s="133">
        <v>0</v>
      </c>
      <c r="L32" s="134" t="e">
        <f>+K32/I32-1</f>
        <v>#DIV/0!</v>
      </c>
      <c r="M32" s="134" t="e">
        <f>+K32/G32-1</f>
        <v>#DIV/0!</v>
      </c>
      <c r="O32" s="133"/>
      <c r="P32" s="134"/>
      <c r="Q32" s="134"/>
    </row>
    <row r="33" spans="1:17" ht="15" customHeight="1" x14ac:dyDescent="0.3">
      <c r="A33" s="3"/>
      <c r="B33" s="128" t="s">
        <v>176</v>
      </c>
      <c r="D33" s="133">
        <v>0</v>
      </c>
      <c r="E33" s="133">
        <v>210</v>
      </c>
      <c r="G33" s="133">
        <v>0</v>
      </c>
      <c r="H33" s="133"/>
      <c r="I33" s="133">
        <v>0</v>
      </c>
      <c r="K33" s="133">
        <v>0</v>
      </c>
      <c r="L33" s="134" t="e">
        <f>+K33/I33-1</f>
        <v>#DIV/0!</v>
      </c>
      <c r="M33" s="134" t="e">
        <f>+K33/G33-1</f>
        <v>#DIV/0!</v>
      </c>
      <c r="O33" s="133"/>
      <c r="P33" s="134"/>
      <c r="Q33" s="134"/>
    </row>
    <row r="34" spans="1:17" ht="15" customHeight="1" x14ac:dyDescent="0.3">
      <c r="A34" s="3"/>
      <c r="B34" s="128" t="s">
        <v>54</v>
      </c>
      <c r="D34" s="133">
        <v>300</v>
      </c>
      <c r="E34" s="133">
        <v>350</v>
      </c>
      <c r="G34" s="133">
        <v>500</v>
      </c>
      <c r="H34" s="133"/>
      <c r="I34" s="133"/>
      <c r="K34" s="133">
        <v>500</v>
      </c>
      <c r="L34" s="134" t="e">
        <f t="shared" si="0"/>
        <v>#DIV/0!</v>
      </c>
      <c r="M34" s="134">
        <f t="shared" si="2"/>
        <v>0</v>
      </c>
      <c r="O34" s="133">
        <v>0</v>
      </c>
      <c r="P34" s="134">
        <f t="shared" si="3"/>
        <v>-1</v>
      </c>
      <c r="Q34" s="134">
        <f t="shared" si="1"/>
        <v>-1</v>
      </c>
    </row>
    <row r="35" spans="1:17" ht="15" customHeight="1" x14ac:dyDescent="0.3">
      <c r="A35" s="3"/>
      <c r="B35" s="128" t="s">
        <v>55</v>
      </c>
      <c r="D35" s="133">
        <v>0</v>
      </c>
      <c r="E35" s="133">
        <v>256</v>
      </c>
      <c r="G35" s="133">
        <v>0</v>
      </c>
      <c r="H35" s="133"/>
      <c r="I35" s="133"/>
      <c r="K35" s="133">
        <v>0</v>
      </c>
      <c r="L35" s="134" t="e">
        <f t="shared" si="0"/>
        <v>#DIV/0!</v>
      </c>
      <c r="M35" s="134" t="e">
        <f t="shared" si="2"/>
        <v>#DIV/0!</v>
      </c>
      <c r="O35" s="140">
        <v>344</v>
      </c>
      <c r="P35" s="134" t="e">
        <f t="shared" si="3"/>
        <v>#DIV/0!</v>
      </c>
      <c r="Q35" s="134" t="e">
        <f t="shared" si="1"/>
        <v>#DIV/0!</v>
      </c>
    </row>
    <row r="36" spans="1:17" x14ac:dyDescent="0.3">
      <c r="A36" s="135"/>
      <c r="B36" s="123" t="s">
        <v>171</v>
      </c>
      <c r="D36" s="136">
        <f>SUM(D13:D35)</f>
        <v>6515</v>
      </c>
      <c r="E36" s="136">
        <f>SUM(E13:E35)</f>
        <v>5153</v>
      </c>
      <c r="G36" s="136">
        <f>SUM(G13:G35)</f>
        <v>7100</v>
      </c>
      <c r="H36" s="136">
        <f>SUM(H13:H35)</f>
        <v>0</v>
      </c>
      <c r="I36" s="136">
        <f>SUM(I13:I35)</f>
        <v>4666</v>
      </c>
      <c r="K36" s="136">
        <f>SUM(K13:K35)</f>
        <v>6860</v>
      </c>
      <c r="L36" s="137">
        <f t="shared" si="0"/>
        <v>0.47021003000428641</v>
      </c>
      <c r="M36" s="137">
        <f t="shared" si="2"/>
        <v>-3.3802816901408406E-2</v>
      </c>
      <c r="O36" s="136">
        <f>SUM(O13:O35)</f>
        <v>1516</v>
      </c>
      <c r="P36" s="137">
        <f>+O36/K36-1</f>
        <v>-0.77900874635568518</v>
      </c>
      <c r="Q36" s="137">
        <f t="shared" si="1"/>
        <v>-0.77900874635568518</v>
      </c>
    </row>
    <row r="37" spans="1:17" x14ac:dyDescent="0.3">
      <c r="A37" s="135"/>
      <c r="B37" s="130"/>
      <c r="D37" s="138"/>
      <c r="E37" s="138"/>
      <c r="G37" s="138"/>
      <c r="H37" s="133"/>
      <c r="I37" s="138"/>
      <c r="K37" s="138"/>
      <c r="L37" s="134"/>
      <c r="M37" s="134"/>
      <c r="O37" s="138"/>
      <c r="P37" s="134"/>
      <c r="Q37" s="134"/>
    </row>
    <row r="38" spans="1:17" ht="14.25" customHeight="1" x14ac:dyDescent="0.3">
      <c r="A38" s="135"/>
      <c r="B38" s="130"/>
      <c r="D38" s="138"/>
      <c r="E38" s="138"/>
      <c r="G38" s="138"/>
      <c r="H38" s="133"/>
      <c r="I38" s="138"/>
      <c r="K38" s="138"/>
      <c r="L38" s="134"/>
      <c r="M38" s="134"/>
      <c r="O38" s="138"/>
      <c r="P38" s="134"/>
      <c r="Q38" s="134"/>
    </row>
    <row r="39" spans="1:17" ht="14.25" customHeight="1" x14ac:dyDescent="0.3">
      <c r="A39" s="122"/>
      <c r="B39" s="123" t="s">
        <v>177</v>
      </c>
      <c r="D39" s="136">
        <f>D9+D36</f>
        <v>10376</v>
      </c>
      <c r="E39" s="136">
        <f>E9+E36</f>
        <v>9155</v>
      </c>
      <c r="G39" s="136">
        <f>G9+G36</f>
        <v>11092</v>
      </c>
      <c r="H39" s="136">
        <f>H9+H36</f>
        <v>0</v>
      </c>
      <c r="I39" s="136">
        <f>I9+I36</f>
        <v>8657</v>
      </c>
      <c r="K39" s="136">
        <f>K9+K36</f>
        <v>10852</v>
      </c>
      <c r="L39" s="137">
        <f>+K39/I39-1</f>
        <v>0.25355203881252164</v>
      </c>
      <c r="M39" s="137">
        <f>+K39/G39-1</f>
        <v>-2.1637216011539895E-2</v>
      </c>
      <c r="O39" s="136">
        <f>O9+O36</f>
        <v>3516</v>
      </c>
      <c r="P39" s="137">
        <f>+O39/K39-1</f>
        <v>-0.67600442314780684</v>
      </c>
      <c r="Q39" s="137">
        <f>+O39/K39-1</f>
        <v>-0.67600442314780684</v>
      </c>
    </row>
    <row r="40" spans="1:17" ht="14.25" customHeight="1" x14ac:dyDescent="0.3">
      <c r="A40" s="122"/>
      <c r="B40" s="123"/>
      <c r="D40" s="138"/>
      <c r="E40" s="163"/>
      <c r="G40" s="138"/>
      <c r="H40" s="141"/>
      <c r="I40" s="163"/>
      <c r="K40" s="138"/>
      <c r="L40" s="142"/>
      <c r="M40" s="142"/>
      <c r="O40" s="138"/>
      <c r="P40" s="142"/>
      <c r="Q40" s="142"/>
    </row>
    <row r="41" spans="1:17" ht="14.25" customHeight="1" x14ac:dyDescent="0.3">
      <c r="A41" s="122"/>
      <c r="B41" s="126" t="s">
        <v>178</v>
      </c>
      <c r="D41" s="138"/>
      <c r="E41" s="163"/>
      <c r="G41" s="138"/>
      <c r="H41" s="141"/>
      <c r="I41" s="163"/>
      <c r="K41" s="138"/>
      <c r="L41" s="142"/>
      <c r="M41" s="142"/>
      <c r="O41" s="138"/>
      <c r="P41" s="142"/>
      <c r="Q41" s="142"/>
    </row>
    <row r="42" spans="1:17" ht="14.25" customHeight="1" x14ac:dyDescent="0.3">
      <c r="A42" s="135"/>
      <c r="B42" s="143" t="s">
        <v>11</v>
      </c>
      <c r="D42" s="133">
        <v>500</v>
      </c>
      <c r="E42" s="133">
        <v>430</v>
      </c>
      <c r="G42" s="133">
        <v>500</v>
      </c>
      <c r="H42" s="133"/>
      <c r="I42" s="133">
        <v>100</v>
      </c>
      <c r="K42" s="133">
        <v>0</v>
      </c>
      <c r="L42" s="134">
        <f t="shared" ref="L42:L51" si="8">+K42/I42-1</f>
        <v>-1</v>
      </c>
      <c r="M42" s="134">
        <f t="shared" ref="M42:M51" si="9">+K42/G42-1</f>
        <v>-1</v>
      </c>
      <c r="O42" s="133">
        <v>0</v>
      </c>
      <c r="P42" s="134" t="e">
        <f>+O42/K42-1</f>
        <v>#DIV/0!</v>
      </c>
      <c r="Q42" s="134" t="e">
        <f>+O42/K42-1</f>
        <v>#DIV/0!</v>
      </c>
    </row>
    <row r="43" spans="1:17" ht="14.25" customHeight="1" x14ac:dyDescent="0.3">
      <c r="A43" s="135"/>
      <c r="B43" s="143" t="s">
        <v>12</v>
      </c>
      <c r="D43" s="133">
        <v>350</v>
      </c>
      <c r="E43" s="133">
        <v>367</v>
      </c>
      <c r="G43" s="133">
        <v>360</v>
      </c>
      <c r="H43" s="133"/>
      <c r="I43" s="133">
        <v>372</v>
      </c>
      <c r="K43" s="133">
        <v>370</v>
      </c>
      <c r="L43" s="134">
        <f t="shared" ref="L43" si="10">+K43/I43-1</f>
        <v>-5.3763440860215006E-3</v>
      </c>
      <c r="M43" s="134">
        <f t="shared" ref="M43" si="11">+K43/G43-1</f>
        <v>2.7777777777777679E-2</v>
      </c>
      <c r="O43" s="133"/>
      <c r="P43" s="134"/>
      <c r="Q43" s="134"/>
    </row>
    <row r="44" spans="1:17" ht="14.25" customHeight="1" x14ac:dyDescent="0.3">
      <c r="A44" s="135"/>
      <c r="B44" s="143" t="s">
        <v>13</v>
      </c>
      <c r="D44" s="133">
        <v>0</v>
      </c>
      <c r="E44" s="133"/>
      <c r="G44" s="133">
        <v>0</v>
      </c>
      <c r="H44" s="133"/>
      <c r="I44" s="133"/>
      <c r="K44" s="133">
        <v>0</v>
      </c>
      <c r="L44" s="134" t="e">
        <f t="shared" si="8"/>
        <v>#DIV/0!</v>
      </c>
      <c r="M44" s="134" t="e">
        <f t="shared" si="9"/>
        <v>#DIV/0!</v>
      </c>
      <c r="O44" s="133"/>
      <c r="P44" s="134"/>
      <c r="Q44" s="134"/>
    </row>
    <row r="45" spans="1:17" ht="14.25" customHeight="1" x14ac:dyDescent="0.3">
      <c r="A45" s="135"/>
      <c r="B45" s="143" t="s">
        <v>55</v>
      </c>
      <c r="D45" s="133">
        <v>0</v>
      </c>
      <c r="E45" s="133">
        <v>53</v>
      </c>
      <c r="G45" s="133">
        <v>0</v>
      </c>
      <c r="H45" s="133"/>
      <c r="I45" s="133"/>
      <c r="K45" s="133">
        <v>0</v>
      </c>
      <c r="L45" s="134" t="e">
        <f t="shared" si="8"/>
        <v>#DIV/0!</v>
      </c>
      <c r="M45" s="134" t="e">
        <f t="shared" si="9"/>
        <v>#DIV/0!</v>
      </c>
      <c r="O45" s="133"/>
      <c r="P45" s="134"/>
      <c r="Q45" s="134"/>
    </row>
    <row r="46" spans="1:17" ht="14.25" customHeight="1" x14ac:dyDescent="0.3">
      <c r="A46" s="135"/>
      <c r="B46" s="143" t="s">
        <v>14</v>
      </c>
      <c r="D46" s="133">
        <v>0</v>
      </c>
      <c r="E46" s="133">
        <v>20964</v>
      </c>
      <c r="G46" s="133">
        <v>0</v>
      </c>
      <c r="H46" s="133"/>
      <c r="I46" s="133">
        <v>9016</v>
      </c>
      <c r="K46" s="133">
        <v>0</v>
      </c>
      <c r="L46" s="134">
        <f t="shared" si="8"/>
        <v>-1</v>
      </c>
      <c r="M46" s="134" t="e">
        <f t="shared" si="9"/>
        <v>#DIV/0!</v>
      </c>
      <c r="O46" s="133"/>
      <c r="P46" s="134"/>
      <c r="Q46" s="134"/>
    </row>
    <row r="47" spans="1:17" ht="14.25" customHeight="1" x14ac:dyDescent="0.3">
      <c r="A47" s="135"/>
      <c r="B47" s="143" t="s">
        <v>176</v>
      </c>
      <c r="D47" s="133">
        <v>0</v>
      </c>
      <c r="E47" s="133">
        <v>1214</v>
      </c>
      <c r="G47" s="133">
        <v>0</v>
      </c>
      <c r="H47" s="133"/>
      <c r="I47" s="133">
        <v>0</v>
      </c>
      <c r="K47" s="133">
        <v>0</v>
      </c>
      <c r="L47" s="134" t="e">
        <f t="shared" si="8"/>
        <v>#DIV/0!</v>
      </c>
      <c r="M47" s="134" t="e">
        <f t="shared" si="9"/>
        <v>#DIV/0!</v>
      </c>
      <c r="O47" s="133"/>
      <c r="P47" s="134"/>
      <c r="Q47" s="134"/>
    </row>
    <row r="48" spans="1:17" ht="14.25" customHeight="1" x14ac:dyDescent="0.3">
      <c r="A48" s="135"/>
      <c r="B48" s="143" t="s">
        <v>179</v>
      </c>
      <c r="D48" s="133">
        <v>0</v>
      </c>
      <c r="E48" s="133"/>
      <c r="G48" s="133">
        <v>0</v>
      </c>
      <c r="H48" s="133"/>
      <c r="I48" s="133">
        <v>400</v>
      </c>
      <c r="K48" s="133">
        <v>0</v>
      </c>
      <c r="L48" s="134">
        <f t="shared" si="8"/>
        <v>-1</v>
      </c>
      <c r="M48" s="134" t="e">
        <f t="shared" si="9"/>
        <v>#DIV/0!</v>
      </c>
      <c r="O48" s="133"/>
      <c r="P48" s="134"/>
      <c r="Q48" s="134"/>
    </row>
    <row r="49" spans="1:17" ht="14.25" customHeight="1" x14ac:dyDescent="0.3">
      <c r="A49" s="135"/>
      <c r="B49" s="143" t="s">
        <v>180</v>
      </c>
      <c r="D49" s="133">
        <v>0</v>
      </c>
      <c r="E49" s="133">
        <v>1000</v>
      </c>
      <c r="G49" s="133">
        <v>0</v>
      </c>
      <c r="H49" s="133"/>
      <c r="I49" s="133">
        <v>0</v>
      </c>
      <c r="K49" s="133">
        <v>0</v>
      </c>
      <c r="L49" s="134" t="e">
        <f t="shared" si="8"/>
        <v>#DIV/0!</v>
      </c>
      <c r="M49" s="134" t="e">
        <f t="shared" si="9"/>
        <v>#DIV/0!</v>
      </c>
      <c r="O49" s="133"/>
      <c r="P49" s="134"/>
      <c r="Q49" s="134"/>
    </row>
    <row r="50" spans="1:17" ht="14.25" customHeight="1" x14ac:dyDescent="0.3">
      <c r="A50" s="135"/>
      <c r="B50" s="143" t="s">
        <v>16</v>
      </c>
      <c r="D50" s="133">
        <v>0</v>
      </c>
      <c r="E50" s="133">
        <v>1</v>
      </c>
      <c r="G50" s="133">
        <v>0</v>
      </c>
      <c r="H50" s="133"/>
      <c r="I50" s="133"/>
      <c r="K50" s="133">
        <v>0</v>
      </c>
      <c r="L50" s="134" t="e">
        <f t="shared" si="8"/>
        <v>#DIV/0!</v>
      </c>
      <c r="M50" s="134" t="e">
        <f t="shared" si="9"/>
        <v>#DIV/0!</v>
      </c>
      <c r="O50" s="133">
        <v>0</v>
      </c>
      <c r="P50" s="134" t="e">
        <f>+O50/K50-1</f>
        <v>#DIV/0!</v>
      </c>
      <c r="Q50" s="134" t="e">
        <f>+O50/K50-1</f>
        <v>#DIV/0!</v>
      </c>
    </row>
    <row r="51" spans="1:17" ht="14.25" customHeight="1" x14ac:dyDescent="0.3">
      <c r="A51" s="135"/>
      <c r="B51" s="123" t="s">
        <v>171</v>
      </c>
      <c r="D51" s="136">
        <f>SUM(D42:D50)</f>
        <v>850</v>
      </c>
      <c r="E51" s="136">
        <f>SUM(E42:E50)</f>
        <v>24029</v>
      </c>
      <c r="G51" s="136">
        <f>SUM(G42:G50)</f>
        <v>860</v>
      </c>
      <c r="H51" s="136">
        <f>SUM(H42:H50)</f>
        <v>0</v>
      </c>
      <c r="I51" s="136">
        <f>SUM(I42:I50)</f>
        <v>9888</v>
      </c>
      <c r="K51" s="136">
        <f>SUM(K42:K50)</f>
        <v>370</v>
      </c>
      <c r="L51" s="137">
        <f t="shared" si="8"/>
        <v>-0.96258090614886727</v>
      </c>
      <c r="M51" s="137">
        <f t="shared" si="9"/>
        <v>-0.56976744186046513</v>
      </c>
      <c r="O51" s="136">
        <f>SUM(O42:O50)</f>
        <v>0</v>
      </c>
      <c r="P51" s="137">
        <f>+O51/K51-1</f>
        <v>-1</v>
      </c>
      <c r="Q51" s="137">
        <f>+O51/K51-1</f>
        <v>-1</v>
      </c>
    </row>
    <row r="52" spans="1:17" ht="14.25" customHeight="1" x14ac:dyDescent="0.3">
      <c r="A52" s="135"/>
      <c r="B52" s="130"/>
      <c r="D52" s="138"/>
      <c r="E52" s="138"/>
      <c r="G52" s="138"/>
      <c r="H52" s="144"/>
      <c r="I52" s="138"/>
      <c r="K52" s="138"/>
      <c r="L52" s="142"/>
      <c r="M52" s="142"/>
      <c r="O52" s="138"/>
      <c r="P52" s="142"/>
      <c r="Q52" s="142"/>
    </row>
    <row r="53" spans="1:17" ht="14.25" customHeight="1" x14ac:dyDescent="0.3">
      <c r="A53" s="122"/>
      <c r="B53" s="123" t="s">
        <v>181</v>
      </c>
      <c r="D53" s="136">
        <f>D51</f>
        <v>850</v>
      </c>
      <c r="E53" s="136">
        <f>E51</f>
        <v>24029</v>
      </c>
      <c r="G53" s="136">
        <f>G51</f>
        <v>860</v>
      </c>
      <c r="H53" s="136">
        <f>H51</f>
        <v>0</v>
      </c>
      <c r="I53" s="136">
        <f>I51</f>
        <v>9888</v>
      </c>
      <c r="K53" s="136">
        <f>K51</f>
        <v>370</v>
      </c>
      <c r="L53" s="142"/>
      <c r="M53" s="142"/>
      <c r="O53" s="136">
        <f>O51</f>
        <v>0</v>
      </c>
      <c r="P53" s="142"/>
      <c r="Q53" s="142"/>
    </row>
    <row r="54" spans="1:17" ht="14.25" customHeight="1" x14ac:dyDescent="0.3">
      <c r="A54" s="145"/>
      <c r="B54" s="146"/>
      <c r="D54" s="138"/>
      <c r="E54" s="138"/>
      <c r="G54" s="138"/>
      <c r="H54" s="133"/>
      <c r="I54" s="138"/>
      <c r="K54" s="138"/>
      <c r="L54" s="142"/>
      <c r="M54" s="142"/>
      <c r="O54" s="138"/>
      <c r="P54" s="142"/>
      <c r="Q54" s="142"/>
    </row>
    <row r="55" spans="1:17" ht="14.25" customHeight="1" x14ac:dyDescent="0.3">
      <c r="A55" s="135"/>
      <c r="B55" s="123" t="s">
        <v>182</v>
      </c>
      <c r="D55" s="136">
        <f>D39-D51</f>
        <v>9526</v>
      </c>
      <c r="E55" s="136">
        <v>9526</v>
      </c>
      <c r="G55" s="136">
        <v>11092</v>
      </c>
      <c r="H55" s="136">
        <v>0</v>
      </c>
      <c r="I55" s="136">
        <v>11092</v>
      </c>
      <c r="K55" s="136">
        <f>K39-K51</f>
        <v>10482</v>
      </c>
      <c r="L55" s="147"/>
      <c r="M55" s="134"/>
      <c r="O55" s="136">
        <f>O39-O51</f>
        <v>3516</v>
      </c>
      <c r="P55" s="147"/>
      <c r="Q55" s="134"/>
    </row>
    <row r="56" spans="1:17" ht="14.25" customHeight="1" x14ac:dyDescent="0.3">
      <c r="A56" s="135"/>
      <c r="B56" s="123"/>
      <c r="D56" s="148"/>
      <c r="E56" s="148"/>
      <c r="G56" s="148"/>
      <c r="H56" s="136"/>
      <c r="I56" s="148"/>
      <c r="K56" s="148"/>
      <c r="L56" s="147"/>
      <c r="M56" s="147"/>
      <c r="O56" s="148"/>
      <c r="P56" s="147"/>
      <c r="Q56" s="147"/>
    </row>
    <row r="57" spans="1:17" ht="14.25" customHeight="1" x14ac:dyDescent="0.3">
      <c r="A57" s="135"/>
      <c r="B57" s="123" t="s">
        <v>181</v>
      </c>
      <c r="D57" s="136">
        <f>D53+D55</f>
        <v>10376</v>
      </c>
      <c r="E57" s="136">
        <f>E53+E55</f>
        <v>33555</v>
      </c>
      <c r="G57" s="136">
        <f>G53+G55</f>
        <v>11952</v>
      </c>
      <c r="H57" s="136">
        <f>H53+H55</f>
        <v>0</v>
      </c>
      <c r="I57" s="136">
        <f>I53+I55</f>
        <v>20980</v>
      </c>
      <c r="K57" s="136">
        <f>K53+K55</f>
        <v>10852</v>
      </c>
      <c r="L57" s="147"/>
      <c r="M57" s="134"/>
      <c r="O57" s="136" t="e">
        <f>O53+#REF!+O55</f>
        <v>#REF!</v>
      </c>
      <c r="P57" s="147"/>
      <c r="Q57" s="134"/>
    </row>
    <row r="58" spans="1:17" ht="14.25" customHeight="1" x14ac:dyDescent="0.3">
      <c r="A58" s="135"/>
      <c r="B58" s="130"/>
      <c r="C58" s="149"/>
      <c r="D58" s="138"/>
      <c r="E58" s="138" t="s">
        <v>183</v>
      </c>
      <c r="F58" s="149"/>
      <c r="G58" s="138"/>
      <c r="H58" s="133"/>
      <c r="I58" s="138" t="s">
        <v>183</v>
      </c>
      <c r="J58" s="149"/>
      <c r="K58" s="138"/>
      <c r="L58" s="147"/>
      <c r="M58" s="147"/>
      <c r="N58" s="149"/>
      <c r="O58" s="138"/>
      <c r="P58" s="147"/>
      <c r="Q58" s="147"/>
    </row>
    <row r="59" spans="1:17" ht="14.25" customHeight="1" x14ac:dyDescent="0.3">
      <c r="A59" s="135"/>
      <c r="B59" s="123" t="s">
        <v>184</v>
      </c>
      <c r="D59" s="136">
        <f>D57-D39</f>
        <v>0</v>
      </c>
      <c r="E59" s="136">
        <f>E57-E39</f>
        <v>24400</v>
      </c>
      <c r="G59" s="136">
        <f>G57-G39</f>
        <v>860</v>
      </c>
      <c r="H59" s="136"/>
      <c r="I59" s="136">
        <f>I57-I39</f>
        <v>12323</v>
      </c>
      <c r="K59" s="136">
        <f>K57-K39</f>
        <v>0</v>
      </c>
      <c r="L59" s="147"/>
      <c r="M59" s="147"/>
      <c r="O59" s="136" t="e">
        <f>O57-O39</f>
        <v>#REF!</v>
      </c>
      <c r="P59" s="147"/>
      <c r="Q59" s="147"/>
    </row>
    <row r="60" spans="1:17" ht="14.25" customHeight="1" x14ac:dyDescent="0.3">
      <c r="A60" s="135"/>
      <c r="B60" s="123"/>
      <c r="D60" s="136"/>
      <c r="E60" s="136"/>
      <c r="G60" s="136"/>
      <c r="H60" s="136"/>
      <c r="I60" s="136"/>
      <c r="K60" s="136"/>
      <c r="L60" s="147"/>
      <c r="M60" s="147"/>
      <c r="O60" s="136"/>
      <c r="P60" s="147"/>
      <c r="Q60" s="147"/>
    </row>
    <row r="61" spans="1:17" s="152" customFormat="1" ht="14.25" customHeight="1" x14ac:dyDescent="0.3">
      <c r="A61" s="135"/>
      <c r="B61" s="150" t="s">
        <v>185</v>
      </c>
      <c r="C61" s="121"/>
      <c r="D61" s="151"/>
      <c r="E61" s="138"/>
      <c r="F61" s="121"/>
      <c r="G61" s="151">
        <f>((+G64/D64)-1)</f>
        <v>0.16547900042725949</v>
      </c>
      <c r="H61" s="133"/>
      <c r="I61" s="138"/>
      <c r="J61" s="121"/>
      <c r="K61" s="151">
        <f>((+K64/G64)-1)</f>
        <v>-9.7031569644006055E-3</v>
      </c>
      <c r="L61" s="133"/>
      <c r="M61" s="133"/>
      <c r="N61" s="121"/>
      <c r="O61" s="151">
        <f>((+O64/K64)-1)</f>
        <v>-0.65732290822919448</v>
      </c>
      <c r="P61" s="133"/>
      <c r="Q61" s="133"/>
    </row>
    <row r="62" spans="1:17" ht="14.25" customHeight="1" x14ac:dyDescent="0.3">
      <c r="A62" s="122"/>
      <c r="B62" s="123"/>
      <c r="D62" s="138"/>
      <c r="E62" s="138"/>
      <c r="G62" s="138"/>
      <c r="H62" s="133"/>
      <c r="I62" s="138"/>
      <c r="K62" s="138"/>
      <c r="L62" s="144"/>
      <c r="M62" s="144"/>
      <c r="O62" s="138"/>
      <c r="P62" s="144"/>
      <c r="Q62" s="144"/>
    </row>
    <row r="63" spans="1:17" s="153" customFormat="1" ht="14.25" customHeight="1" x14ac:dyDescent="0.3">
      <c r="A63" s="122"/>
      <c r="B63" s="123" t="s">
        <v>186</v>
      </c>
      <c r="C63" s="121"/>
      <c r="D63" s="133">
        <v>139.41</v>
      </c>
      <c r="E63" s="148"/>
      <c r="F63" s="121"/>
      <c r="G63" s="133">
        <v>139.28</v>
      </c>
      <c r="H63" s="136"/>
      <c r="I63" s="148"/>
      <c r="J63" s="121"/>
      <c r="K63" s="133">
        <v>132.91</v>
      </c>
      <c r="L63" s="141"/>
      <c r="M63" s="141"/>
      <c r="N63" s="121"/>
      <c r="O63" s="133">
        <v>130.1</v>
      </c>
      <c r="P63" s="141"/>
      <c r="Q63" s="141"/>
    </row>
    <row r="64" spans="1:17" s="153" customFormat="1" ht="14.25" customHeight="1" x14ac:dyDescent="0.3">
      <c r="A64" s="122"/>
      <c r="B64" s="123" t="s">
        <v>187</v>
      </c>
      <c r="C64" s="121"/>
      <c r="D64" s="154">
        <f>+D55/D63</f>
        <v>68.330822753030631</v>
      </c>
      <c r="E64" s="148"/>
      <c r="F64" s="121"/>
      <c r="G64" s="154">
        <f>+G55/G63</f>
        <v>79.638139000574384</v>
      </c>
      <c r="H64" s="136"/>
      <c r="I64" s="148"/>
      <c r="J64" s="121"/>
      <c r="K64" s="154">
        <f>+K55/K63</f>
        <v>78.865397637499058</v>
      </c>
      <c r="L64" s="136"/>
      <c r="M64" s="155"/>
      <c r="N64" s="121"/>
      <c r="O64" s="154">
        <f>+O55/O63</f>
        <v>27.025365103766333</v>
      </c>
      <c r="P64" s="136"/>
      <c r="Q64" s="155"/>
    </row>
    <row r="65" spans="1:17" ht="14.25" customHeight="1" x14ac:dyDescent="0.3">
      <c r="A65" s="3"/>
      <c r="B65" s="3"/>
      <c r="D65" s="129"/>
      <c r="E65" s="164"/>
      <c r="G65" s="129"/>
      <c r="H65" s="135"/>
      <c r="I65" s="164"/>
      <c r="K65" s="129"/>
      <c r="L65" s="132"/>
      <c r="M65" s="132"/>
      <c r="O65" s="129"/>
      <c r="P65" s="132"/>
      <c r="Q65" s="132"/>
    </row>
    <row r="66" spans="1:17" ht="14.25" customHeight="1" x14ac:dyDescent="0.3">
      <c r="A66" s="153"/>
      <c r="B66" s="153"/>
    </row>
    <row r="67" spans="1:17" ht="14.25" customHeight="1" x14ac:dyDescent="0.3"/>
    <row r="68" spans="1:17" ht="14.25" customHeight="1" x14ac:dyDescent="0.3"/>
    <row r="69" spans="1:17" ht="14.25" customHeight="1" x14ac:dyDescent="0.3"/>
    <row r="70" spans="1:17" ht="14.25" customHeight="1" x14ac:dyDescent="0.3"/>
    <row r="71" spans="1:17" ht="14.25" customHeight="1" x14ac:dyDescent="0.3"/>
    <row r="72" spans="1:17" ht="14.25" customHeight="1" x14ac:dyDescent="0.3"/>
    <row r="73" spans="1:17" ht="14.25" customHeight="1" x14ac:dyDescent="0.3"/>
    <row r="74" spans="1:17" ht="14.25" customHeight="1" x14ac:dyDescent="0.3"/>
    <row r="75" spans="1:17" ht="14.25" customHeight="1" x14ac:dyDescent="0.3"/>
    <row r="76" spans="1:17" ht="14.25" customHeight="1" x14ac:dyDescent="0.3"/>
    <row r="77" spans="1:17" ht="14.25" customHeight="1" x14ac:dyDescent="0.3"/>
    <row r="78" spans="1:17" ht="14.25" customHeight="1" x14ac:dyDescent="0.3"/>
    <row r="79" spans="1:17" ht="14.25" customHeight="1" x14ac:dyDescent="0.3"/>
    <row r="80" spans="1:17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</sheetData>
  <mergeCells count="4">
    <mergeCell ref="D1:E1"/>
    <mergeCell ref="G1:I1"/>
    <mergeCell ref="K1:M1"/>
    <mergeCell ref="O1:Q1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Header xml:space="preserve">&amp;C&amp;"-,Bold"Stiffkey Parish Council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0"/>
  <sheetViews>
    <sheetView workbookViewId="0">
      <selection activeCell="D5" sqref="D5"/>
    </sheetView>
  </sheetViews>
  <sheetFormatPr defaultRowHeight="14.4" x14ac:dyDescent="0.3"/>
  <cols>
    <col min="1" max="1" width="39.5546875" bestFit="1" customWidth="1"/>
    <col min="2" max="2" width="21.109375" bestFit="1" customWidth="1"/>
    <col min="3" max="3" width="33.88671875" bestFit="1" customWidth="1"/>
    <col min="4" max="4" width="11" bestFit="1" customWidth="1"/>
    <col min="5" max="5" width="12.6640625" bestFit="1" customWidth="1"/>
    <col min="6" max="6" width="25.5546875" customWidth="1"/>
  </cols>
  <sheetData>
    <row r="1" spans="1:6" x14ac:dyDescent="0.3">
      <c r="A1" s="177" t="s">
        <v>188</v>
      </c>
      <c r="B1" s="3"/>
      <c r="C1" s="3"/>
      <c r="D1" s="178"/>
      <c r="E1" s="178">
        <v>44805</v>
      </c>
      <c r="F1" s="3"/>
    </row>
    <row r="2" spans="1:6" x14ac:dyDescent="0.3">
      <c r="A2" s="177"/>
      <c r="B2" s="3"/>
      <c r="C2" s="3"/>
      <c r="D2" s="178"/>
      <c r="E2" s="178"/>
      <c r="F2" s="3"/>
    </row>
    <row r="3" spans="1:6" x14ac:dyDescent="0.3">
      <c r="A3" s="3"/>
      <c r="B3" s="3"/>
      <c r="C3" s="3"/>
      <c r="D3" s="177">
        <v>2016</v>
      </c>
      <c r="E3" s="177" t="s">
        <v>48</v>
      </c>
      <c r="F3" s="3"/>
    </row>
    <row r="4" spans="1:6" x14ac:dyDescent="0.3">
      <c r="A4" s="177" t="s">
        <v>189</v>
      </c>
      <c r="B4" s="179" t="s">
        <v>190</v>
      </c>
      <c r="C4" s="180" t="s">
        <v>191</v>
      </c>
      <c r="D4" s="177" t="s">
        <v>192</v>
      </c>
      <c r="E4" s="177" t="s">
        <v>193</v>
      </c>
      <c r="F4" s="3"/>
    </row>
    <row r="5" spans="1:6" x14ac:dyDescent="0.3">
      <c r="A5" s="3" t="s">
        <v>194</v>
      </c>
      <c r="B5" s="3"/>
      <c r="C5" s="145"/>
      <c r="D5" s="181">
        <v>1600</v>
      </c>
      <c r="E5" s="181"/>
      <c r="F5" s="3"/>
    </row>
    <row r="6" spans="1:6" x14ac:dyDescent="0.3">
      <c r="A6" s="3" t="s">
        <v>195</v>
      </c>
      <c r="B6" s="3"/>
      <c r="C6" s="145"/>
      <c r="D6" s="181">
        <v>2500</v>
      </c>
      <c r="E6" s="181"/>
      <c r="F6" s="3"/>
    </row>
    <row r="7" spans="1:6" x14ac:dyDescent="0.3">
      <c r="A7" s="3" t="s">
        <v>196</v>
      </c>
      <c r="B7" s="181"/>
      <c r="C7" s="181" t="s">
        <v>197</v>
      </c>
      <c r="D7" s="181">
        <v>1800</v>
      </c>
      <c r="E7" s="181"/>
      <c r="F7" s="3"/>
    </row>
    <row r="8" spans="1:6" x14ac:dyDescent="0.3">
      <c r="A8" s="3" t="s">
        <v>198</v>
      </c>
      <c r="B8" s="181"/>
      <c r="C8" s="181"/>
      <c r="D8" s="181">
        <v>2000</v>
      </c>
      <c r="E8" s="181"/>
      <c r="F8" s="3"/>
    </row>
    <row r="9" spans="1:6" x14ac:dyDescent="0.3">
      <c r="A9" s="3" t="s">
        <v>199</v>
      </c>
      <c r="B9" s="181"/>
      <c r="C9" s="181"/>
      <c r="D9" s="181">
        <v>1800</v>
      </c>
      <c r="E9" s="181"/>
      <c r="F9" s="3"/>
    </row>
    <row r="10" spans="1:6" x14ac:dyDescent="0.3">
      <c r="A10" s="3" t="s">
        <v>200</v>
      </c>
      <c r="B10" s="181"/>
      <c r="C10" s="181"/>
      <c r="D10" s="181">
        <v>1500</v>
      </c>
      <c r="E10" s="181"/>
      <c r="F10" s="3"/>
    </row>
    <row r="11" spans="1:6" x14ac:dyDescent="0.3">
      <c r="A11" s="3" t="s">
        <v>53</v>
      </c>
      <c r="B11" s="181"/>
      <c r="C11" s="181" t="s">
        <v>201</v>
      </c>
      <c r="D11" s="181">
        <v>77250</v>
      </c>
      <c r="E11" s="181"/>
      <c r="F11" s="3" t="s">
        <v>202</v>
      </c>
    </row>
    <row r="12" spans="1:6" x14ac:dyDescent="0.3">
      <c r="A12" s="3" t="s">
        <v>203</v>
      </c>
      <c r="B12" s="181"/>
      <c r="C12" s="181"/>
      <c r="D12" s="181">
        <v>3000</v>
      </c>
      <c r="E12" s="181"/>
      <c r="F12" s="3"/>
    </row>
    <row r="13" spans="1:6" x14ac:dyDescent="0.3">
      <c r="A13" s="3" t="s">
        <v>50</v>
      </c>
      <c r="B13" s="181"/>
      <c r="C13" s="181"/>
      <c r="D13" s="181">
        <v>3000</v>
      </c>
      <c r="E13" s="181"/>
      <c r="F13" s="3"/>
    </row>
    <row r="14" spans="1:6" x14ac:dyDescent="0.3">
      <c r="A14" s="3" t="s">
        <v>204</v>
      </c>
      <c r="B14" s="181"/>
      <c r="C14" s="181"/>
      <c r="D14" s="181">
        <v>4000</v>
      </c>
      <c r="E14" s="181"/>
      <c r="F14" s="3"/>
    </row>
    <row r="15" spans="1:6" x14ac:dyDescent="0.3">
      <c r="A15" s="3" t="s">
        <v>51</v>
      </c>
      <c r="B15" s="181"/>
      <c r="C15" s="181"/>
      <c r="D15" s="181">
        <v>270</v>
      </c>
      <c r="E15" s="181"/>
      <c r="F15" s="3"/>
    </row>
    <row r="16" spans="1:6" x14ac:dyDescent="0.3">
      <c r="A16" s="3"/>
      <c r="B16" s="181"/>
      <c r="C16" s="181"/>
      <c r="D16" s="181"/>
      <c r="E16" s="181"/>
      <c r="F16" s="3"/>
    </row>
    <row r="17" spans="1:6" x14ac:dyDescent="0.3">
      <c r="A17" s="3"/>
      <c r="B17" s="181"/>
      <c r="C17" s="181"/>
      <c r="D17" s="181"/>
      <c r="E17" s="181"/>
      <c r="F17" s="3"/>
    </row>
    <row r="18" spans="1:6" x14ac:dyDescent="0.3">
      <c r="A18" s="3"/>
      <c r="B18" s="3"/>
      <c r="C18" s="3"/>
      <c r="D18" s="179">
        <f>SUM(D5:D15)</f>
        <v>98720</v>
      </c>
      <c r="E18" s="179">
        <f>SUM(E5:E15)</f>
        <v>0</v>
      </c>
      <c r="F18" s="3"/>
    </row>
    <row r="19" spans="1:6" x14ac:dyDescent="0.3">
      <c r="D19" s="4"/>
      <c r="E19" s="4"/>
    </row>
    <row r="20" spans="1:6" x14ac:dyDescent="0.3">
      <c r="D20" s="4"/>
      <c r="E20" s="4"/>
    </row>
  </sheetData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Receipts</vt:lpstr>
      <vt:lpstr>Payments</vt:lpstr>
      <vt:lpstr>Bank Recc</vt:lpstr>
      <vt:lpstr>Year to Date</vt:lpstr>
      <vt:lpstr>Variences</vt:lpstr>
      <vt:lpstr>Annual Return</vt:lpstr>
      <vt:lpstr>Budget</vt:lpstr>
      <vt:lpstr>Asset Register</vt:lpstr>
      <vt:lpstr>'Asset Register'!Print_Area</vt:lpstr>
      <vt:lpstr>'Bank Recc'!Print_Area</vt:lpstr>
      <vt:lpstr>Budget!Print_Area</vt:lpstr>
      <vt:lpstr>Payments!Print_Area</vt:lpstr>
      <vt:lpstr>Receipts!Print_Area</vt:lpstr>
      <vt:lpstr>'Year to Date'!Print_Area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Stiffkey Cashbook</dc:title>
  <dc:subject/>
  <dc:creator>Julie Tas PC</dc:creator>
  <cp:keywords/>
  <dc:description/>
  <cp:lastModifiedBy>Trunch</cp:lastModifiedBy>
  <cp:revision/>
  <dcterms:created xsi:type="dcterms:W3CDTF">2012-08-13T19:33:46Z</dcterms:created>
  <dcterms:modified xsi:type="dcterms:W3CDTF">2023-07-23T13:10:48Z</dcterms:modified>
  <cp:category/>
  <cp:contentStatus/>
</cp:coreProperties>
</file>